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0" windowWidth="15480" windowHeight="100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'дод.7'!$B$1:$K$118</definedName>
  </definedNames>
  <calcPr fullCalcOnLoad="1"/>
</workbook>
</file>

<file path=xl/sharedStrings.xml><?xml version="1.0" encoding="utf-8"?>
<sst xmlns="http://schemas.openxmlformats.org/spreadsheetml/2006/main" count="537" uniqueCount="231">
  <si>
    <t>Загальний фонд</t>
  </si>
  <si>
    <t>Спеціальний фонд</t>
  </si>
  <si>
    <t>0810</t>
  </si>
  <si>
    <t>1090</t>
  </si>
  <si>
    <t>Перший заступник голови обласної ради</t>
  </si>
  <si>
    <t>Рівненська обласна державна адміністрація</t>
  </si>
  <si>
    <t>0470</t>
  </si>
  <si>
    <t>Заходи з енергозбереження</t>
  </si>
  <si>
    <t>1200000</t>
  </si>
  <si>
    <t>1210000</t>
  </si>
  <si>
    <t>1217640</t>
  </si>
  <si>
    <t>7640</t>
  </si>
  <si>
    <t>0600000</t>
  </si>
  <si>
    <t>0610000</t>
  </si>
  <si>
    <t>0180</t>
  </si>
  <si>
    <t>Інша діяльність у сфері державного управління</t>
  </si>
  <si>
    <t>0200000</t>
  </si>
  <si>
    <t>0210000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</si>
  <si>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</si>
  <si>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</si>
  <si>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інших закладів у сфері соціального захисту і соціального забезпечення</t>
  </si>
  <si>
    <t>0800000</t>
  </si>
  <si>
    <t>0810000</t>
  </si>
  <si>
    <t>0813241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</si>
  <si>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</si>
  <si>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</si>
  <si>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</si>
  <si>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</si>
  <si>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0700000</t>
  </si>
  <si>
    <t>0710000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</si>
  <si>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</si>
  <si>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</si>
  <si>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</si>
  <si>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</si>
  <si>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</si>
  <si>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</si>
  <si>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</si>
  <si>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</si>
  <si>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</si>
  <si>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</si>
  <si>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</si>
  <si>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</si>
  <si>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</si>
  <si>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Рішення обласної ради від 01.12.2017 №750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</si>
  <si>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</si>
  <si>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</si>
  <si>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</si>
  <si>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</si>
  <si>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</si>
  <si>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Програма розвитку фізичної культури і спорту в Рівненській області на період до 2021 року</t>
  </si>
  <si>
    <t>0815062</t>
  </si>
  <si>
    <t>Сергій СВИСТАЛЮК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</si>
  <si>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</si>
  <si>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0219800</t>
  </si>
  <si>
    <t>9800</t>
  </si>
  <si>
    <t>0619800</t>
  </si>
  <si>
    <t>Департамент цивільного захисту та  охорони здоров’я населення Рівненської обласної державної адміністрації</t>
  </si>
  <si>
    <t>Рішення обласної ради від 11.03.2021 №70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</si>
  <si>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</si>
  <si>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Обласна комплексна програма профілактики правопорушень та боротьби із злочинністю на 2021-2023 роки, з них</t>
  </si>
  <si>
    <t>Рішення обласної ради від 11.03.2021 №67</t>
  </si>
  <si>
    <t>Головне управління Національної поліції в Рівненській області</t>
  </si>
  <si>
    <t>Рішення обласної ради від 24.12.2020 №50</t>
  </si>
  <si>
    <t>0712152</t>
  </si>
  <si>
    <t>2152</t>
  </si>
  <si>
    <t>0763</t>
  </si>
  <si>
    <t>Інші програми та заходи у сфері охорони здоров’я</t>
  </si>
  <si>
    <t>2010</t>
  </si>
  <si>
    <t>0813242</t>
  </si>
  <si>
    <t>Інші заходи у сфері соціального захисту і соціального забезпечення</t>
  </si>
  <si>
    <t>0712151</t>
  </si>
  <si>
    <t>0731</t>
  </si>
  <si>
    <t>Багатопрофільна стаціонарна медична допомога населенню</t>
  </si>
  <si>
    <t>0712010</t>
  </si>
  <si>
    <t>Рішення обласної ради від 24.12.2020 №47</t>
  </si>
  <si>
    <t>Забезпечення діяльності інших закладів у сфері охорони здоров’я</t>
  </si>
  <si>
    <t>0617321</t>
  </si>
  <si>
    <t>7321</t>
  </si>
  <si>
    <t>0443</t>
  </si>
  <si>
    <t>Будівництво освітніх установ та закладів</t>
  </si>
  <si>
    <t>Зміни до розподілу витрат обласного бюджету на реалізацію місцевих/регіональних програм у 2021 році</t>
  </si>
  <si>
    <t>Департамент  освіти і науки Рівненської обласної державної адміністрації</t>
  </si>
  <si>
    <t>0611142</t>
  </si>
  <si>
    <t>1142</t>
  </si>
  <si>
    <t>0990</t>
  </si>
  <si>
    <t xml:space="preserve">Інші програми та заходи у сфері освіти </t>
  </si>
  <si>
    <t xml:space="preserve">Обласна програма підтримки молоді на 2021 - 2023 роки </t>
  </si>
  <si>
    <t>Рішення обласної ради від 24.12.2020 № 45</t>
  </si>
  <si>
    <t>Інші програми та заходи у сфері освіти</t>
  </si>
  <si>
    <t>Програма розвитку освіти Рівненської області на 2019 - 2021 роки</t>
  </si>
  <si>
    <t>Рішення обласної ради від 29.11.2019 № 1508</t>
  </si>
  <si>
    <t>Обласна цільова соціальна програма національно-патріотичного виховання у Рівненській області на 2021 - 2025 роки</t>
  </si>
  <si>
    <t>Рішення обласної ради від 02.06.2021 № 154</t>
  </si>
  <si>
    <t>Комплексна програма енергоефективності Рівненської області на 2018 - 2025 роки</t>
  </si>
  <si>
    <t>Рішення обласної ради від 16.03.2018 № 866</t>
  </si>
  <si>
    <t>Програма інформатизації Рівненської області на 2021 - 2023 роки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</si>
  <si>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2021 - 2023 роки</t>
  </si>
  <si>
    <t>Рішення обласної ради від 11.03.2021 № 71</t>
  </si>
  <si>
    <t xml:space="preserve">Рівненська обласна рада </t>
  </si>
  <si>
    <t>Програма заходів з відзначення державних та професійних свят, ювілейних дат, заохочення за заслуги перед Рівненською областю та інших заходів протокольного й офіційного характеру на 2021-2025 роки</t>
  </si>
  <si>
    <t>Рішення обласної ради від 21.08.2020 №1739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</si>
  <si>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</si>
  <si>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0719770</t>
  </si>
  <si>
    <t>5053</t>
  </si>
  <si>
    <t>0815053</t>
  </si>
  <si>
    <t>1017340</t>
  </si>
  <si>
    <t>7340</t>
  </si>
  <si>
    <t>Проектування, реставрація та охорона пам'яток архітектури</t>
  </si>
  <si>
    <t>0813140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</si>
  <si>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</si>
  <si>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</si>
  <si>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</si>
  <si>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</si>
  <si>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0817323</t>
  </si>
  <si>
    <t>7323</t>
  </si>
  <si>
    <t>Будівництво  установ та закладів соціальної сфери</t>
  </si>
  <si>
    <t>0819800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</si>
  <si>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</t>
  </si>
  <si>
    <t>Рішення обласної ради від 11.03.2021 №71</t>
  </si>
  <si>
    <t>Програма інформатизації Рівненської області на 2021 -2023 роки</t>
  </si>
  <si>
    <t>0813121</t>
  </si>
  <si>
    <t>Утримання та забезпечення діяльності центрів соціальних служб</t>
  </si>
  <si>
    <t>Обласна програма соціального зазисту населення Рівненської області на 2019-2025 роки</t>
  </si>
  <si>
    <t>Рішення обласної ради від 07.12.2018   № 1149</t>
  </si>
  <si>
    <t>Рішення обласної ради від 07.12.2018  № 1149</t>
  </si>
  <si>
    <t>Обласна програма соціальної та матеріальної підтримки громадян, які постраждали внаслідок Чорнобильської катастрофи на 2017 - 2021 роки</t>
  </si>
  <si>
    <t>Рішення обласної ради від 23.12.2016  № 402</t>
  </si>
  <si>
    <t>Обласна соціальна програма забезпечення рівних прав та можливостей жінок і чоловіків на період до 2022 року</t>
  </si>
  <si>
    <t>Рішення обласної ради від14.08.2018   № 533</t>
  </si>
  <si>
    <t>0813122</t>
  </si>
  <si>
    <t xml:space="preserve">Заходи державної політики із забезпечення рівних можливостей жінок та чоловіків </t>
  </si>
  <si>
    <t>Рішення обласної ради від 14.08.2018  № 533</t>
  </si>
  <si>
    <t>Обласна соціальна програма "Національний план дій щодо реалізації Конвенції ООН про права дитини" на період до 2021 року</t>
  </si>
  <si>
    <t>Рішення обласної ради від 14.06.2019   № 1367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</si>
  <si>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2021-2022 роки </t>
  </si>
  <si>
    <t>Обласна програма фінансової підтримки та розвитку обласних комунальних підприємств та закладів охорони здоров'я Рівненської обласної ради на 2021-2022 роки</t>
  </si>
  <si>
    <t>Обласна програма з запобігання поширенню, діагностики та лікування на території Рівненської області COVID-19 на 2021-2022 роки</t>
  </si>
  <si>
    <t>0813131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</si>
  <si>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</si>
  <si>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</si>
  <si>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0813133</t>
  </si>
  <si>
    <t>3133</t>
  </si>
  <si>
    <t>Інші заходи та заклади молодіжної політики</t>
  </si>
  <si>
    <t>Обласна цільова соціальна програма національно-патріотичного виховання у Рівненській області на 2021-2025 роки</t>
  </si>
  <si>
    <t>0815032</t>
  </si>
  <si>
    <t>5032</t>
  </si>
  <si>
    <t>Фінансова підтримка дитячо-юнацьких спортивних шкіл фізкультурно-спортивних товариств</t>
  </si>
  <si>
    <t>Рішення обласної ради від 24.12.2020 № 55</t>
  </si>
  <si>
    <t>0815051</t>
  </si>
  <si>
    <t>5051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</si>
  <si>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</si>
  <si>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0815052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</si>
  <si>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</si>
  <si>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</si>
  <si>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</si>
  <si>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с/з</t>
  </si>
  <si>
    <t>0818821</t>
  </si>
  <si>
    <t>8821</t>
  </si>
  <si>
    <t>1060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</si>
  <si>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</si>
  <si>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>Обласна програма забезпечення молоді житлом на 2018-2023 роки</t>
  </si>
  <si>
    <t>Рішення обласної ради від 16.03.2018 № 861</t>
  </si>
  <si>
    <t>Департамент соціальної політики Рівненської  обласної державної адміністрації</t>
  </si>
  <si>
    <t>1100000</t>
  </si>
  <si>
    <t>Управління у справах молоді та спорту Рівненської  обласної державної адміністрації</t>
  </si>
  <si>
    <t>1110000</t>
  </si>
  <si>
    <t>1113131</t>
  </si>
  <si>
    <t>Обласна програма підтримки молоді на 2021-2025 роки</t>
  </si>
  <si>
    <t>1113133</t>
  </si>
  <si>
    <t>1115032</t>
  </si>
  <si>
    <t>1115051</t>
  </si>
  <si>
    <t>1115052</t>
  </si>
  <si>
    <t>1115053</t>
  </si>
  <si>
    <t>1115062</t>
  </si>
  <si>
    <t>1118821</t>
  </si>
  <si>
    <t>1119800</t>
  </si>
  <si>
    <t>Обласна програма соціального захисту населення Рівненської області на 2019-2025 роки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</si>
  <si>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</si>
  <si>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</si>
  <si>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</si>
  <si>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1518340</t>
  </si>
  <si>
    <t>8340</t>
  </si>
  <si>
    <t>0540</t>
  </si>
  <si>
    <t>Природоохоронні заходи за рахунок цільових фондів</t>
  </si>
  <si>
    <t>Обласна програма охорони навколишнього природного середовища на 2017-2021 роки</t>
  </si>
  <si>
    <t>Рішення обласної ради від 17.03.2017 №482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</si>
  <si>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</si>
  <si>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</si>
  <si>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 xml:space="preserve"> 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</si>
  <si>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</si>
  <si>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</si>
  <si>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</si>
  <si>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2517693</t>
  </si>
  <si>
    <t>7693</t>
  </si>
  <si>
    <t>0490</t>
  </si>
  <si>
    <t>Інші заходи, пов'язані з економічною діяльністю</t>
  </si>
  <si>
    <t>Обласна програма розвитку міжнародного  співробітництва  на 2019-2021 роки</t>
  </si>
  <si>
    <t>Рішення обласної ради від 07.09.2018 №1091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</si>
  <si>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</si>
  <si>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2021 рік</t>
  </si>
  <si>
    <t>Рішення обласної ради від 24.12.2020 №42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</si>
  <si>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</si>
  <si>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</si>
  <si>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</si>
  <si>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2717610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</si>
  <si>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</si>
  <si>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</si>
  <si>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</si>
  <si>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у Рівненській області на 2021-2023 роки</t>
  </si>
  <si>
    <t>Рішення обласної ради від 24.12.2020 №39</t>
  </si>
  <si>
    <t>2717693</t>
  </si>
  <si>
    <t xml:space="preserve">Програма економічного та соціального розвитку Рівненської області на 2021 рік (проведення щорічного обласного конкурсу проектів розвитку територіальних громад області)
</t>
  </si>
  <si>
    <t>Рішення обласної ради від 24.12.2020 №56</t>
  </si>
  <si>
    <t>Програма розвитку інвестиційної діяльності в Рівненській області на 2021-2023 роки</t>
  </si>
  <si>
    <t>Рішення обласної ради від 24.12.2020 №40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</si>
  <si>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</si>
  <si>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роки, з них</t>
  </si>
  <si>
    <t>2300000</t>
  </si>
  <si>
    <t>Департамент цифрової трансформації та суспільних комунікацій Рівненської обласної державної адміністрації</t>
  </si>
  <si>
    <t>2310000</t>
  </si>
  <si>
    <t xml:space="preserve">Обласна програма забезпечення надання медичної допомоги хворим із ураженням органів опори та руху на 2021 -2023 роки </t>
  </si>
  <si>
    <t>Рішення обласної ради від 24.12.2020 №49</t>
  </si>
  <si>
    <t>0712020</t>
  </si>
  <si>
    <t>2020</t>
  </si>
  <si>
    <t>0732</t>
  </si>
  <si>
    <t xml:space="preserve">Спеціалізована стаціонарна медична допомога населенню </t>
  </si>
  <si>
    <t>0110180</t>
  </si>
  <si>
    <t>0133</t>
  </si>
  <si>
    <t>0100000</t>
  </si>
  <si>
    <t>0110000</t>
  </si>
  <si>
    <t>Додаток 7
до рішення Рівненської обласної ради
"Про внесення змін до обласного бюджету Рівненської області на 2021 рік"
від 12 листопада 2021 року № 341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</si>
</sst>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8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 Cyr"/>
      <family val="1"/>
    </font>
    <font>
      <sz val="12"/>
      <color theme="1"/>
      <name val="Times New Roman"/>
      <family val="1"/>
    </font>
    <font>
      <b/>
      <sz val="12"/>
      <color theme="1"/>
      <name val="Times New Roman Cyr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27" borderId="3" applyNumberFormat="0" applyAlignment="0" applyProtection="0"/>
    <xf numFmtId="0" fontId="15" fillId="27" borderId="2" applyNumberFormat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8" fillId="28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29" borderId="9" applyNumberFormat="0" applyAlignment="0" applyProtection="0"/>
    <xf numFmtId="0" fontId="10" fillId="30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65" fillId="32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34" borderId="12" applyNumberFormat="0" applyFont="0" applyAlignment="0" applyProtection="0"/>
    <xf numFmtId="0" fontId="0" fillId="35" borderId="13" applyNumberFormat="0" applyFont="0" applyAlignment="0" applyProtection="0"/>
    <xf numFmtId="0" fontId="68" fillId="32" borderId="14" applyNumberFormat="0" applyAlignment="0" applyProtection="0"/>
    <xf numFmtId="0" fontId="18" fillId="0" borderId="15" applyNumberFormat="0" applyFill="0" applyAlignment="0" applyProtection="0"/>
    <xf numFmtId="0" fontId="69" fillId="36" borderId="0" applyNumberFormat="0" applyBorder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31" borderId="17" xfId="0" applyNumberFormat="1" applyFont="1" applyFill="1" applyBorder="1" applyAlignment="1">
      <alignment horizontal="center" vertical="top" wrapText="1"/>
    </xf>
    <xf numFmtId="49" fontId="33" fillId="31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29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0" xfId="0" applyFont="1" applyFill="1" applyAlignment="1">
      <alignment/>
    </xf>
    <xf numFmtId="0" fontId="72" fillId="31" borderId="0" xfId="0" applyNumberFormat="1" applyFont="1" applyFill="1" applyAlignment="1" applyProtection="1">
      <alignment/>
      <protection/>
    </xf>
    <xf numFmtId="0" fontId="72" fillId="31" borderId="0" xfId="0" applyFont="1" applyFill="1" applyAlignment="1">
      <alignment/>
    </xf>
    <xf numFmtId="0" fontId="72" fillId="0" borderId="0" xfId="0" applyNumberFormat="1" applyFont="1" applyFill="1" applyAlignment="1" applyProtection="1">
      <alignment/>
      <protection/>
    </xf>
    <xf numFmtId="3" fontId="73" fillId="31" borderId="17" xfId="86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0" fontId="29" fillId="0" borderId="17" xfId="0" applyNumberFormat="1" applyFont="1" applyBorder="1" applyAlignment="1" applyProtection="1">
      <alignment vertical="top" wrapText="1"/>
      <protection locked="0"/>
    </xf>
    <xf numFmtId="0" fontId="0" fillId="31" borderId="0" xfId="0" applyNumberFormat="1" applyFont="1" applyFill="1" applyAlignment="1" applyProtection="1">
      <alignment/>
      <protection/>
    </xf>
    <xf numFmtId="49" fontId="33" fillId="31" borderId="17" xfId="0" applyNumberFormat="1" applyFont="1" applyFill="1" applyBorder="1" applyAlignment="1">
      <alignment vertical="top" wrapText="1"/>
    </xf>
    <xf numFmtId="0" fontId="0" fillId="31" borderId="0" xfId="0" applyFont="1" applyFill="1" applyAlignment="1">
      <alignment/>
    </xf>
    <xf numFmtId="0" fontId="29" fillId="0" borderId="17" xfId="0" applyNumberFormat="1" applyFont="1" applyBorder="1" applyAlignment="1" applyProtection="1">
      <alignment horizontal="center" vertical="top" wrapText="1"/>
      <protection locked="0"/>
    </xf>
    <xf numFmtId="49" fontId="33" fillId="37" borderId="17" xfId="0" applyNumberFormat="1" applyFont="1" applyFill="1" applyBorder="1" applyAlignment="1">
      <alignment vertical="top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92" fontId="40" fillId="0" borderId="17" xfId="0" applyNumberFormat="1" applyFont="1" applyBorder="1" applyAlignment="1">
      <alignment vertical="justify"/>
    </xf>
    <xf numFmtId="49" fontId="74" fillId="0" borderId="17" xfId="0" applyNumberFormat="1" applyFont="1" applyFill="1" applyBorder="1" applyAlignment="1">
      <alignment vertical="top" wrapText="1"/>
    </xf>
    <xf numFmtId="49" fontId="32" fillId="0" borderId="17" xfId="0" applyNumberFormat="1" applyFont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vertical="top" wrapText="1"/>
    </xf>
    <xf numFmtId="49" fontId="29" fillId="0" borderId="17" xfId="0" applyNumberFormat="1" applyFont="1" applyBorder="1" applyAlignment="1" applyProtection="1">
      <alignment vertical="top" wrapText="1"/>
      <protection locked="0"/>
    </xf>
    <xf numFmtId="4" fontId="29" fillId="0" borderId="17" xfId="86" applyNumberFormat="1" applyFont="1" applyBorder="1" applyAlignment="1">
      <alignment horizontal="right" vertical="top"/>
      <protection/>
    </xf>
    <xf numFmtId="49" fontId="32" fillId="0" borderId="17" xfId="0" applyNumberFormat="1" applyFont="1" applyBorder="1" applyAlignment="1">
      <alignment horizontal="center" vertical="top" wrapText="1"/>
    </xf>
    <xf numFmtId="49" fontId="32" fillId="0" borderId="17" xfId="0" applyNumberFormat="1" applyFont="1" applyFill="1" applyBorder="1" applyAlignment="1">
      <alignment vertical="top" wrapText="1"/>
    </xf>
    <xf numFmtId="49" fontId="32" fillId="0" borderId="17" xfId="0" applyNumberFormat="1" applyFont="1" applyBorder="1" applyAlignment="1">
      <alignment horizontal="left" vertical="top" wrapText="1"/>
    </xf>
    <xf numFmtId="49" fontId="32" fillId="0" borderId="17" xfId="0" applyNumberFormat="1" applyFont="1" applyFill="1" applyBorder="1" applyAlignment="1">
      <alignment horizontal="center" vertical="top" wrapText="1"/>
    </xf>
    <xf numFmtId="0" fontId="29" fillId="0" borderId="17" xfId="0" applyNumberFormat="1" applyFont="1" applyFill="1" applyBorder="1" applyAlignment="1" applyProtection="1">
      <alignment horizontal="center" vertical="top" wrapText="1"/>
      <protection locked="0"/>
    </xf>
    <xf numFmtId="4" fontId="20" fillId="0" borderId="17" xfId="0" applyNumberFormat="1" applyFont="1" applyFill="1" applyBorder="1" applyAlignment="1">
      <alignment horizontal="right" vertical="top" wrapText="1"/>
    </xf>
    <xf numFmtId="4" fontId="29" fillId="0" borderId="17" xfId="0" applyNumberFormat="1" applyFont="1" applyFill="1" applyBorder="1" applyAlignment="1">
      <alignment horizontal="right" vertical="top" wrapText="1"/>
    </xf>
    <xf numFmtId="4" fontId="20" fillId="0" borderId="17" xfId="86" applyNumberFormat="1" applyFont="1" applyFill="1" applyBorder="1" applyAlignment="1">
      <alignment horizontal="right" vertical="top"/>
      <protection/>
    </xf>
    <xf numFmtId="4" fontId="29" fillId="0" borderId="17" xfId="86" applyNumberFormat="1" applyFont="1" applyFill="1" applyBorder="1" applyAlignment="1">
      <alignment horizontal="right" vertical="top"/>
      <protection/>
    </xf>
    <xf numFmtId="49" fontId="32" fillId="0" borderId="17" xfId="0" applyNumberFormat="1" applyFont="1" applyFill="1" applyBorder="1" applyAlignment="1" applyProtection="1">
      <alignment vertical="top" wrapText="1"/>
      <protection locked="0"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49" fontId="75" fillId="0" borderId="17" xfId="0" applyNumberFormat="1" applyFont="1" applyBorder="1" applyAlignment="1">
      <alignment horizontal="left" vertical="top" wrapText="1"/>
    </xf>
    <xf numFmtId="49" fontId="75" fillId="0" borderId="17" xfId="0" applyNumberFormat="1" applyFont="1" applyBorder="1" applyAlignment="1">
      <alignment horizontal="center" vertical="top" wrapText="1"/>
    </xf>
    <xf numFmtId="4" fontId="20" fillId="31" borderId="17" xfId="86" applyNumberFormat="1" applyFont="1" applyFill="1" applyBorder="1" applyAlignment="1">
      <alignment horizontal="right" vertical="top"/>
      <protection/>
    </xf>
    <xf numFmtId="49" fontId="76" fillId="0" borderId="17" xfId="0" applyNumberFormat="1" applyFont="1" applyBorder="1" applyAlignment="1">
      <alignment horizontal="center" vertical="top" wrapText="1"/>
    </xf>
    <xf numFmtId="49" fontId="76" fillId="38" borderId="17" xfId="0" applyNumberFormat="1" applyFont="1" applyFill="1" applyBorder="1" applyAlignment="1" applyProtection="1">
      <alignment vertical="top" wrapText="1"/>
      <protection locked="0"/>
    </xf>
    <xf numFmtId="49" fontId="77" fillId="0" borderId="17" xfId="0" applyNumberFormat="1" applyFont="1" applyFill="1" applyBorder="1" applyAlignment="1">
      <alignment vertical="top" wrapText="1"/>
    </xf>
    <xf numFmtId="192" fontId="29" fillId="0" borderId="17" xfId="86" applyNumberFormat="1" applyFont="1" applyBorder="1" applyAlignment="1">
      <alignment vertical="top" wrapText="1"/>
      <protection/>
    </xf>
    <xf numFmtId="49" fontId="32" fillId="0" borderId="17" xfId="0" applyNumberFormat="1" applyFont="1" applyBorder="1" applyAlignment="1">
      <alignment horizontal="left" vertical="top" wrapText="1"/>
    </xf>
    <xf numFmtId="192" fontId="41" fillId="0" borderId="17" xfId="86" applyNumberFormat="1" applyFont="1" applyBorder="1" applyAlignment="1">
      <alignment vertical="top" wrapText="1"/>
      <protection/>
    </xf>
    <xf numFmtId="49" fontId="32" fillId="0" borderId="17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 applyProtection="1">
      <alignment vertical="top" wrapText="1"/>
      <protection locked="0"/>
    </xf>
    <xf numFmtId="49" fontId="32" fillId="0" borderId="17" xfId="78" applyNumberFormat="1" applyFont="1" applyFill="1" applyBorder="1" applyAlignment="1">
      <alignment horizontal="center" vertical="top" wrapText="1"/>
      <protection/>
    </xf>
    <xf numFmtId="49" fontId="29" fillId="0" borderId="17" xfId="78" applyNumberFormat="1" applyFont="1" applyFill="1" applyBorder="1" applyAlignment="1" applyProtection="1">
      <alignment vertical="top" wrapText="1"/>
      <protection locked="0"/>
    </xf>
    <xf numFmtId="49" fontId="76" fillId="0" borderId="17" xfId="0" applyNumberFormat="1" applyFont="1" applyFill="1" applyBorder="1" applyAlignment="1" applyProtection="1">
      <alignment vertical="top" wrapText="1"/>
      <protection locked="0"/>
    </xf>
    <xf numFmtId="4" fontId="73" fillId="0" borderId="17" xfId="86" applyNumberFormat="1" applyFont="1" applyFill="1" applyBorder="1" applyAlignment="1">
      <alignment horizontal="right" vertical="top"/>
      <protection/>
    </xf>
    <xf numFmtId="49" fontId="33" fillId="31" borderId="17" xfId="0" applyNumberFormat="1" applyFont="1" applyFill="1" applyBorder="1" applyAlignment="1" applyProtection="1">
      <alignment vertical="top" wrapText="1"/>
      <protection locked="0"/>
    </xf>
    <xf numFmtId="49" fontId="29" fillId="0" borderId="17" xfId="0" applyNumberFormat="1" applyFont="1" applyFill="1" applyBorder="1" applyAlignment="1" applyProtection="1">
      <alignment horizontal="center" vertical="top" wrapText="1"/>
      <protection locked="0"/>
    </xf>
    <xf numFmtId="192" fontId="29" fillId="0" borderId="17" xfId="86" applyNumberFormat="1" applyFont="1" applyFill="1" applyBorder="1" applyAlignment="1">
      <alignment horizontal="left" vertical="top" wrapText="1"/>
      <protection/>
    </xf>
    <xf numFmtId="0" fontId="29" fillId="0" borderId="17" xfId="0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center" vertical="top" wrapText="1"/>
    </xf>
    <xf numFmtId="0" fontId="72" fillId="0" borderId="0" xfId="0" applyFont="1" applyFill="1" applyAlignment="1">
      <alignment/>
    </xf>
    <xf numFmtId="0" fontId="72" fillId="0" borderId="0" xfId="0" applyNumberFormat="1" applyFont="1" applyFill="1" applyAlignment="1" applyProtection="1">
      <alignment/>
      <protection/>
    </xf>
    <xf numFmtId="0" fontId="29" fillId="38" borderId="17" xfId="0" applyFont="1" applyFill="1" applyBorder="1" applyAlignment="1">
      <alignment horizontal="center" vertical="top" wrapText="1"/>
    </xf>
    <xf numFmtId="49" fontId="29" fillId="38" borderId="17" xfId="0" applyNumberFormat="1" applyFont="1" applyFill="1" applyBorder="1" applyAlignment="1">
      <alignment horizontal="center" vertical="top" wrapText="1"/>
    </xf>
    <xf numFmtId="0" fontId="29" fillId="0" borderId="17" xfId="0" applyFont="1" applyBorder="1" applyAlignment="1">
      <alignment vertical="top" wrapText="1"/>
    </xf>
    <xf numFmtId="49" fontId="29" fillId="0" borderId="17" xfId="0" applyNumberFormat="1" applyFont="1" applyBorder="1" applyAlignment="1" applyProtection="1">
      <alignment horizontal="center" vertical="top" wrapText="1"/>
      <protection locked="0"/>
    </xf>
    <xf numFmtId="49" fontId="29" fillId="0" borderId="17" xfId="0" applyNumberFormat="1" applyFont="1" applyFill="1" applyBorder="1" applyAlignment="1">
      <alignment horizontal="center" vertical="top" wrapText="1"/>
    </xf>
    <xf numFmtId="192" fontId="29" fillId="0" borderId="17" xfId="86" applyNumberFormat="1" applyFont="1" applyFill="1" applyBorder="1" applyAlignment="1">
      <alignment vertical="top" wrapText="1"/>
      <protection/>
    </xf>
    <xf numFmtId="49" fontId="33" fillId="31" borderId="17" xfId="78" applyNumberFormat="1" applyFont="1" applyFill="1" applyBorder="1" applyAlignment="1">
      <alignment horizontal="center" vertical="top" wrapText="1"/>
      <protection/>
    </xf>
    <xf numFmtId="49" fontId="33" fillId="31" borderId="17" xfId="78" applyNumberFormat="1" applyFont="1" applyFill="1" applyBorder="1" applyAlignment="1" applyProtection="1">
      <alignment vertical="top" wrapText="1"/>
      <protection locked="0"/>
    </xf>
    <xf numFmtId="49" fontId="29" fillId="0" borderId="17" xfId="78" applyNumberFormat="1" applyFont="1" applyFill="1" applyBorder="1" applyAlignment="1">
      <alignment vertical="top" wrapText="1"/>
      <protection/>
    </xf>
    <xf numFmtId="49" fontId="32" fillId="0" borderId="17" xfId="78" applyNumberFormat="1" applyFont="1" applyFill="1" applyBorder="1" applyAlignment="1">
      <alignment vertical="top" wrapText="1"/>
      <protection/>
    </xf>
    <xf numFmtId="0" fontId="29" fillId="0" borderId="17" xfId="78" applyNumberFormat="1" applyFont="1" applyBorder="1" applyAlignment="1" applyProtection="1">
      <alignment vertical="top" wrapText="1"/>
      <protection locked="0"/>
    </xf>
    <xf numFmtId="192" fontId="29" fillId="0" borderId="17" xfId="86" applyNumberFormat="1" applyFont="1" applyBorder="1" applyAlignment="1">
      <alignment horizontal="left" vertical="top" wrapText="1"/>
      <protection/>
    </xf>
    <xf numFmtId="0" fontId="29" fillId="0" borderId="17" xfId="78" applyNumberFormat="1" applyFont="1" applyBorder="1" applyAlignment="1" applyProtection="1">
      <alignment horizontal="center" vertical="top" wrapText="1"/>
      <protection locked="0"/>
    </xf>
    <xf numFmtId="49" fontId="29" fillId="0" borderId="17" xfId="78" applyNumberFormat="1" applyFont="1" applyBorder="1" applyAlignment="1" applyProtection="1">
      <alignment horizontal="center" vertical="top" wrapText="1"/>
      <protection locked="0"/>
    </xf>
    <xf numFmtId="4" fontId="20" fillId="0" borderId="17" xfId="78" applyNumberFormat="1" applyFont="1" applyFill="1" applyBorder="1" applyAlignment="1">
      <alignment horizontal="right" vertical="top" wrapText="1"/>
      <protection/>
    </xf>
    <xf numFmtId="4" fontId="29" fillId="0" borderId="17" xfId="78" applyNumberFormat="1" applyFont="1" applyFill="1" applyBorder="1" applyAlignment="1">
      <alignment horizontal="right" vertical="top" wrapText="1"/>
      <protection/>
    </xf>
    <xf numFmtId="4" fontId="20" fillId="37" borderId="17" xfId="0" applyNumberFormat="1" applyFont="1" applyFill="1" applyBorder="1" applyAlignment="1">
      <alignment horizontal="right" vertical="top" wrapText="1"/>
    </xf>
    <xf numFmtId="49" fontId="77" fillId="37" borderId="17" xfId="0" applyNumberFormat="1" applyFont="1" applyFill="1" applyBorder="1" applyAlignment="1">
      <alignment vertical="top" wrapText="1"/>
    </xf>
    <xf numFmtId="49" fontId="78" fillId="37" borderId="17" xfId="0" applyNumberFormat="1" applyFont="1" applyFill="1" applyBorder="1" applyAlignment="1">
      <alignment horizontal="center" vertical="top" wrapText="1"/>
    </xf>
    <xf numFmtId="49" fontId="78" fillId="37" borderId="17" xfId="0" applyNumberFormat="1" applyFont="1" applyFill="1" applyBorder="1" applyAlignment="1" applyProtection="1">
      <alignment vertical="top" wrapText="1"/>
      <protection locked="0"/>
    </xf>
    <xf numFmtId="49" fontId="32" fillId="37" borderId="17" xfId="0" applyNumberFormat="1" applyFont="1" applyFill="1" applyBorder="1" applyAlignment="1">
      <alignment horizontal="center" vertical="top" wrapText="1"/>
    </xf>
    <xf numFmtId="49" fontId="32" fillId="37" borderId="17" xfId="0" applyNumberFormat="1" applyFont="1" applyFill="1" applyBorder="1" applyAlignment="1">
      <alignment horizontal="center" vertical="top" wrapText="1"/>
    </xf>
    <xf numFmtId="49" fontId="29" fillId="37" borderId="17" xfId="0" applyNumberFormat="1" applyFont="1" applyFill="1" applyBorder="1" applyAlignment="1">
      <alignment vertical="top" wrapText="1"/>
    </xf>
    <xf numFmtId="4" fontId="32" fillId="0" borderId="17" xfId="0" applyNumberFormat="1" applyFont="1" applyBorder="1" applyAlignment="1">
      <alignment horizontal="right" vertical="top" wrapText="1"/>
    </xf>
    <xf numFmtId="4" fontId="73" fillId="0" borderId="17" xfId="86" applyNumberFormat="1" applyFont="1" applyBorder="1" applyAlignment="1">
      <alignment horizontal="right" vertical="top"/>
      <protection/>
    </xf>
    <xf numFmtId="4" fontId="74" fillId="0" borderId="17" xfId="86" applyNumberFormat="1" applyFont="1" applyFill="1" applyBorder="1" applyAlignment="1">
      <alignment horizontal="right" vertical="top"/>
      <protection/>
    </xf>
    <xf numFmtId="4" fontId="20" fillId="37" borderId="17" xfId="86" applyNumberFormat="1" applyFont="1" applyFill="1" applyBorder="1" applyAlignment="1">
      <alignment horizontal="right" vertical="top"/>
      <protection/>
    </xf>
    <xf numFmtId="4" fontId="79" fillId="0" borderId="17" xfId="86" applyNumberFormat="1" applyFont="1" applyBorder="1" applyAlignment="1">
      <alignment horizontal="right" vertical="top"/>
      <protection/>
    </xf>
    <xf numFmtId="4" fontId="77" fillId="0" borderId="17" xfId="86" applyNumberFormat="1" applyFont="1" applyBorder="1" applyAlignment="1">
      <alignment horizontal="right" vertical="top"/>
      <protection/>
    </xf>
    <xf numFmtId="4" fontId="79" fillId="37" borderId="17" xfId="86" applyNumberFormat="1" applyFont="1" applyFill="1" applyBorder="1" applyAlignment="1">
      <alignment horizontal="right" vertical="top"/>
      <protection/>
    </xf>
    <xf numFmtId="4" fontId="77" fillId="37" borderId="17" xfId="86" applyNumberFormat="1" applyFont="1" applyFill="1" applyBorder="1" applyAlignment="1">
      <alignment horizontal="right" vertical="top"/>
      <protection/>
    </xf>
    <xf numFmtId="4" fontId="79" fillId="0" borderId="17" xfId="86" applyNumberFormat="1" applyFont="1" applyFill="1" applyBorder="1" applyAlignment="1">
      <alignment horizontal="right" vertical="top"/>
      <protection/>
    </xf>
    <xf numFmtId="4" fontId="26" fillId="0" borderId="17" xfId="0" applyNumberFormat="1" applyFont="1" applyBorder="1" applyAlignment="1">
      <alignment horizontal="right" vertical="top" wrapText="1"/>
    </xf>
    <xf numFmtId="4" fontId="29" fillId="0" borderId="17" xfId="86" applyNumberFormat="1" applyFont="1" applyFill="1" applyBorder="1" applyAlignment="1">
      <alignment horizontal="right" vertical="top" wrapText="1"/>
      <protection/>
    </xf>
    <xf numFmtId="4" fontId="29" fillId="0" borderId="17" xfId="86" applyNumberFormat="1" applyFont="1" applyBorder="1" applyAlignment="1">
      <alignment horizontal="right" vertical="top" wrapText="1"/>
      <protection/>
    </xf>
    <xf numFmtId="4" fontId="20" fillId="0" borderId="17" xfId="0" applyNumberFormat="1" applyFont="1" applyFill="1" applyBorder="1" applyAlignment="1">
      <alignment horizontal="right" vertical="top"/>
    </xf>
    <xf numFmtId="49" fontId="20" fillId="31" borderId="17" xfId="0" applyNumberFormat="1" applyFont="1" applyFill="1" applyBorder="1" applyAlignment="1">
      <alignment horizontal="center" vertical="top" wrapText="1"/>
    </xf>
    <xf numFmtId="49" fontId="32" fillId="0" borderId="17" xfId="78" applyNumberFormat="1" applyFont="1" applyFill="1" applyBorder="1" applyAlignment="1">
      <alignment horizontal="center" vertical="top" wrapText="1"/>
      <protection/>
    </xf>
    <xf numFmtId="49" fontId="32" fillId="0" borderId="17" xfId="78" applyNumberFormat="1" applyFont="1" applyBorder="1" applyAlignment="1">
      <alignment horizontal="center" vertical="top" wrapText="1"/>
      <protection/>
    </xf>
    <xf numFmtId="49" fontId="32" fillId="0" borderId="17" xfId="78" applyNumberFormat="1" applyFont="1" applyBorder="1" applyAlignment="1">
      <alignment horizontal="center" vertical="top" wrapText="1"/>
      <protection/>
    </xf>
    <xf numFmtId="0" fontId="29" fillId="38" borderId="17" xfId="78" applyFont="1" applyFill="1" applyBorder="1" applyAlignment="1">
      <alignment horizontal="center" vertical="top" wrapText="1"/>
      <protection/>
    </xf>
    <xf numFmtId="49" fontId="29" fillId="38" borderId="17" xfId="78" applyNumberFormat="1" applyFont="1" applyFill="1" applyBorder="1" applyAlignment="1">
      <alignment horizontal="center" vertical="top" wrapText="1"/>
      <protection/>
    </xf>
    <xf numFmtId="49" fontId="29" fillId="0" borderId="17" xfId="78" applyNumberFormat="1" applyFont="1" applyBorder="1" applyAlignment="1" applyProtection="1">
      <alignment vertical="top" wrapText="1"/>
      <protection locked="0"/>
    </xf>
    <xf numFmtId="192" fontId="20" fillId="31" borderId="17" xfId="86" applyNumberFormat="1" applyFont="1" applyFill="1" applyBorder="1" applyAlignment="1">
      <alignment horizontal="center" vertical="top"/>
      <protection/>
    </xf>
    <xf numFmtId="0" fontId="29" fillId="0" borderId="17" xfId="0" applyFont="1" applyBorder="1" applyAlignment="1">
      <alignment horizontal="left" vertical="top" wrapText="1"/>
    </xf>
    <xf numFmtId="49" fontId="41" fillId="0" borderId="17" xfId="0" applyNumberFormat="1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left" vertical="top" wrapText="1"/>
    </xf>
    <xf numFmtId="49" fontId="33" fillId="31" borderId="17" xfId="78" applyNumberFormat="1" applyFont="1" applyFill="1" applyBorder="1" applyAlignment="1" applyProtection="1">
      <alignment vertical="top" wrapText="1"/>
      <protection locked="0"/>
    </xf>
    <xf numFmtId="192" fontId="20" fillId="31" borderId="17" xfId="86" applyNumberFormat="1" applyFont="1" applyFill="1" applyBorder="1" applyAlignment="1">
      <alignment horizontal="center" vertical="top" wrapText="1"/>
      <protection/>
    </xf>
    <xf numFmtId="49" fontId="29" fillId="0" borderId="17" xfId="78" applyNumberFormat="1" applyFont="1" applyFill="1" applyBorder="1" applyAlignment="1">
      <alignment vertical="top" wrapText="1"/>
      <protection/>
    </xf>
    <xf numFmtId="0" fontId="29" fillId="0" borderId="17" xfId="78" applyFont="1" applyBorder="1" applyAlignment="1">
      <alignment vertical="top" wrapText="1"/>
      <protection/>
    </xf>
    <xf numFmtId="49" fontId="32" fillId="0" borderId="17" xfId="78" applyNumberFormat="1" applyFont="1" applyBorder="1" applyAlignment="1">
      <alignment horizontal="left" vertical="top" wrapText="1"/>
      <protection/>
    </xf>
    <xf numFmtId="0" fontId="29" fillId="0" borderId="17" xfId="78" applyFont="1" applyBorder="1" applyAlignment="1">
      <alignment horizontal="left" vertical="top" wrapText="1"/>
      <protection/>
    </xf>
    <xf numFmtId="0" fontId="29" fillId="0" borderId="17" xfId="78" applyFont="1" applyFill="1" applyBorder="1" applyAlignment="1">
      <alignment horizontal="left" vertical="top" wrapText="1"/>
      <protection/>
    </xf>
    <xf numFmtId="49" fontId="34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36" fillId="0" borderId="2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189" fontId="34" fillId="0" borderId="0" xfId="53" applyFont="1" applyFill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49" fontId="35" fillId="0" borderId="16" xfId="0" applyNumberFormat="1" applyFont="1" applyFill="1" applyBorder="1" applyAlignment="1">
      <alignment horizontal="center" vertical="top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Ввод " xfId="47"/>
    <cellStyle name="Percent" xfId="48"/>
    <cellStyle name="Вывод" xfId="49"/>
    <cellStyle name="Вычисление" xfId="50"/>
    <cellStyle name="Hyperlink" xfId="51"/>
    <cellStyle name="Гіперпосилання 2" xfId="52"/>
    <cellStyle name="Currency" xfId="53"/>
    <cellStyle name="Currency [0]" xfId="54"/>
    <cellStyle name="Грошовий 2" xfId="55"/>
    <cellStyle name="Грошовий 3" xfId="56"/>
    <cellStyle name="Грошовий 4" xfId="57"/>
    <cellStyle name="Денежный 2" xfId="58"/>
    <cellStyle name="Денежный 3" xfId="59"/>
    <cellStyle name="Добре" xfId="60"/>
    <cellStyle name="Заголовок 1" xfId="61"/>
    <cellStyle name="Заголовок 2" xfId="62"/>
    <cellStyle name="Заголовок 3" xfId="63"/>
    <cellStyle name="Заголовок 4" xfId="64"/>
    <cellStyle name="Звичайний 10" xfId="65"/>
    <cellStyle name="Звичайний 11" xfId="66"/>
    <cellStyle name="Звичайний 12" xfId="67"/>
    <cellStyle name="Звичайний 13" xfId="68"/>
    <cellStyle name="Звичайний 14" xfId="69"/>
    <cellStyle name="Звичайний 15" xfId="70"/>
    <cellStyle name="Звичайний 16" xfId="71"/>
    <cellStyle name="Звичайний 17" xfId="72"/>
    <cellStyle name="Звичайний 18" xfId="73"/>
    <cellStyle name="Звичайний 19" xfId="74"/>
    <cellStyle name="Звичайний 2" xfId="75"/>
    <cellStyle name="Звичайний 2 2" xfId="76"/>
    <cellStyle name="Звичайний 20" xfId="77"/>
    <cellStyle name="Звичайний 21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Зв'язана клітинка" xfId="87"/>
    <cellStyle name="Итог" xfId="88"/>
    <cellStyle name="Контрольна клітинка" xfId="89"/>
    <cellStyle name="Контрольная ячейка" xfId="90"/>
    <cellStyle name="Назва" xfId="91"/>
    <cellStyle name="Название" xfId="92"/>
    <cellStyle name="Нейтральный" xfId="93"/>
    <cellStyle name="Обчислення" xfId="94"/>
    <cellStyle name="Обычный 2" xfId="95"/>
    <cellStyle name="Обычный 2 2" xfId="96"/>
    <cellStyle name="Обычный 3" xfId="97"/>
    <cellStyle name="Обычный_ДОД4-2003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Финансовый 2" xfId="113"/>
    <cellStyle name="Финансовый 2 2" xfId="114"/>
    <cellStyle name="Финансовый 3" xfId="115"/>
    <cellStyle name="Comma" xfId="116"/>
    <cellStyle name="Comma [0]" xfId="117"/>
    <cellStyle name="Фінансовий 2" xfId="118"/>
    <cellStyle name="Фінансовий 2 2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SheetLayoutView="100" zoomScalePageLayoutView="0" workbookViewId="0" topLeftCell="B1">
      <pane xSplit="5" ySplit="7" topLeftCell="G8" activePane="bottomRight" state="frozen"/>
      <selection pane="topLeft" activeCell="B1" sqref="B1"/>
      <selection pane="topRight" activeCell="G1" sqref="G1"/>
      <selection pane="bottomLeft" activeCell="B7" sqref="B7"/>
      <selection pane="bottomRight" activeCell="G1" sqref="G1:K1"/>
    </sheetView>
  </sheetViews>
  <sheetFormatPr defaultColWidth="9.16015625" defaultRowHeight="12.75"/>
  <cols>
    <col min="1" max="1" width="3.83203125" style="3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3" customWidth="1"/>
    <col min="6" max="6" width="68.5" style="3" customWidth="1"/>
    <col min="7" max="7" width="27.33203125" style="3" customWidth="1"/>
    <col min="8" max="8" width="17" style="3" customWidth="1"/>
    <col min="9" max="9" width="18.16015625" style="3" customWidth="1"/>
    <col min="10" max="10" width="17.16015625" style="3" customWidth="1"/>
    <col min="11" max="11" width="17" style="3" customWidth="1"/>
    <col min="12" max="12" width="10.66015625" style="2" bestFit="1" customWidth="1"/>
    <col min="13" max="16384" width="9.16015625" style="2" customWidth="1"/>
  </cols>
  <sheetData>
    <row r="1" spans="5:11" ht="66" customHeight="1">
      <c r="E1" s="1"/>
      <c r="G1" s="129" t="s">
        <v>230</v>
      </c>
      <c r="H1" s="130"/>
      <c r="I1" s="130"/>
      <c r="J1" s="130"/>
      <c r="K1" s="130"/>
    </row>
    <row r="2" spans="1:11" ht="22.5">
      <c r="A2" s="1"/>
      <c r="B2" s="137" t="s">
        <v>80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9.5" customHeight="1">
      <c r="A3" s="1"/>
      <c r="B3" s="143">
        <v>17100000000</v>
      </c>
      <c r="C3" s="143"/>
      <c r="D3" s="19"/>
      <c r="E3" s="19"/>
      <c r="F3" s="19"/>
      <c r="G3" s="19"/>
      <c r="H3" s="19"/>
      <c r="I3" s="19"/>
      <c r="J3" s="19"/>
      <c r="K3" s="19"/>
    </row>
    <row r="4" spans="1:11" ht="12.75" customHeight="1">
      <c r="A4" s="1"/>
      <c r="B4" s="136" t="s">
        <v>44</v>
      </c>
      <c r="C4" s="136"/>
      <c r="D4" s="19"/>
      <c r="E4" s="19"/>
      <c r="F4" s="19"/>
      <c r="G4" s="19"/>
      <c r="H4" s="19"/>
      <c r="I4" s="19"/>
      <c r="J4" s="19"/>
      <c r="K4" s="19"/>
    </row>
    <row r="5" spans="2:11" ht="15" customHeight="1">
      <c r="B5" s="8"/>
      <c r="C5" s="8"/>
      <c r="D5" s="8"/>
      <c r="E5" s="4"/>
      <c r="F5" s="10"/>
      <c r="G5" s="10"/>
      <c r="H5" s="10"/>
      <c r="I5" s="10"/>
      <c r="J5" s="11"/>
      <c r="K5" s="5" t="s">
        <v>45</v>
      </c>
    </row>
    <row r="6" spans="1:11" ht="28.5" customHeight="1">
      <c r="A6" s="9"/>
      <c r="B6" s="141" t="s">
        <v>46</v>
      </c>
      <c r="C6" s="141" t="s">
        <v>47</v>
      </c>
      <c r="D6" s="141" t="s">
        <v>32</v>
      </c>
      <c r="E6" s="141" t="s">
        <v>48</v>
      </c>
      <c r="F6" s="131" t="s">
        <v>33</v>
      </c>
      <c r="G6" s="131" t="s">
        <v>34</v>
      </c>
      <c r="H6" s="131" t="s">
        <v>35</v>
      </c>
      <c r="I6" s="133" t="s">
        <v>0</v>
      </c>
      <c r="J6" s="139" t="s">
        <v>1</v>
      </c>
      <c r="K6" s="140"/>
    </row>
    <row r="7" spans="1:11" ht="70.5" customHeight="1">
      <c r="A7" s="9"/>
      <c r="B7" s="142"/>
      <c r="C7" s="142"/>
      <c r="D7" s="142"/>
      <c r="E7" s="142"/>
      <c r="F7" s="132"/>
      <c r="G7" s="132"/>
      <c r="H7" s="132"/>
      <c r="I7" s="134"/>
      <c r="J7" s="6" t="s">
        <v>36</v>
      </c>
      <c r="K7" s="6" t="s">
        <v>37</v>
      </c>
    </row>
    <row r="8" spans="1:11" ht="15">
      <c r="A8" s="9"/>
      <c r="B8" s="15">
        <v>1</v>
      </c>
      <c r="C8" s="15">
        <v>2</v>
      </c>
      <c r="D8" s="15">
        <v>3</v>
      </c>
      <c r="E8" s="15">
        <v>4</v>
      </c>
      <c r="F8" s="6">
        <v>5</v>
      </c>
      <c r="G8" s="6">
        <v>6</v>
      </c>
      <c r="H8" s="6">
        <v>7</v>
      </c>
      <c r="I8" s="17">
        <v>8</v>
      </c>
      <c r="J8" s="6">
        <v>9</v>
      </c>
      <c r="K8" s="6">
        <v>10</v>
      </c>
    </row>
    <row r="9" spans="1:11" ht="15">
      <c r="A9" s="9"/>
      <c r="B9" s="13" t="s">
        <v>228</v>
      </c>
      <c r="C9" s="13"/>
      <c r="D9" s="110"/>
      <c r="E9" s="31" t="s">
        <v>98</v>
      </c>
      <c r="F9" s="117" t="s">
        <v>35</v>
      </c>
      <c r="G9" s="117"/>
      <c r="H9" s="54">
        <f>H10</f>
        <v>-25000</v>
      </c>
      <c r="I9" s="54">
        <f>I10</f>
        <v>-25000</v>
      </c>
      <c r="J9" s="54">
        <f>J10</f>
        <v>0</v>
      </c>
      <c r="K9" s="54">
        <f>K10</f>
        <v>0</v>
      </c>
    </row>
    <row r="10" spans="1:11" ht="15">
      <c r="A10" s="9"/>
      <c r="B10" s="13" t="s">
        <v>229</v>
      </c>
      <c r="C10" s="13"/>
      <c r="D10" s="110"/>
      <c r="E10" s="28" t="s">
        <v>98</v>
      </c>
      <c r="F10" s="117" t="s">
        <v>35</v>
      </c>
      <c r="G10" s="117"/>
      <c r="H10" s="54">
        <f aca="true" t="shared" si="0" ref="H10:H18">I10+J10</f>
        <v>-25000</v>
      </c>
      <c r="I10" s="54">
        <f>I11</f>
        <v>-25000</v>
      </c>
      <c r="J10" s="54">
        <f>J11</f>
        <v>0</v>
      </c>
      <c r="K10" s="54">
        <f>K11</f>
        <v>0</v>
      </c>
    </row>
    <row r="11" spans="1:11" ht="64.5" customHeight="1">
      <c r="A11" s="9"/>
      <c r="B11" s="41" t="s">
        <v>226</v>
      </c>
      <c r="C11" s="41" t="s">
        <v>14</v>
      </c>
      <c r="D11" s="41" t="s">
        <v>227</v>
      </c>
      <c r="E11" s="58" t="s">
        <v>15</v>
      </c>
      <c r="F11" s="58" t="s">
        <v>99</v>
      </c>
      <c r="G11" s="58" t="s">
        <v>100</v>
      </c>
      <c r="H11" s="97">
        <f t="shared" si="0"/>
        <v>-25000</v>
      </c>
      <c r="I11" s="97">
        <v>-25000</v>
      </c>
      <c r="J11" s="106"/>
      <c r="K11" s="106"/>
    </row>
    <row r="12" spans="1:11" s="29" customFormat="1" ht="31.5" customHeight="1">
      <c r="A12" s="27"/>
      <c r="B12" s="13" t="s">
        <v>16</v>
      </c>
      <c r="C12" s="13"/>
      <c r="D12" s="110"/>
      <c r="E12" s="31" t="s">
        <v>5</v>
      </c>
      <c r="F12" s="117" t="s">
        <v>35</v>
      </c>
      <c r="G12" s="117"/>
      <c r="H12" s="54">
        <f t="shared" si="0"/>
        <v>1267000</v>
      </c>
      <c r="I12" s="54">
        <f>I13</f>
        <v>400000</v>
      </c>
      <c r="J12" s="54">
        <f>J13</f>
        <v>867000</v>
      </c>
      <c r="K12" s="54">
        <f>K13</f>
        <v>867000</v>
      </c>
    </row>
    <row r="13" spans="1:11" s="29" customFormat="1" ht="31.5" customHeight="1">
      <c r="A13" s="27"/>
      <c r="B13" s="13" t="s">
        <v>17</v>
      </c>
      <c r="C13" s="13"/>
      <c r="D13" s="110"/>
      <c r="E13" s="28" t="s">
        <v>5</v>
      </c>
      <c r="F13" s="117" t="s">
        <v>35</v>
      </c>
      <c r="G13" s="117"/>
      <c r="H13" s="54">
        <f t="shared" si="0"/>
        <v>1267000</v>
      </c>
      <c r="I13" s="54">
        <f>I14+I15+I16</f>
        <v>400000</v>
      </c>
      <c r="J13" s="54">
        <f>J14</f>
        <v>867000</v>
      </c>
      <c r="K13" s="54">
        <f>K14</f>
        <v>867000</v>
      </c>
    </row>
    <row r="14" spans="1:11" s="22" customFormat="1" ht="47.25" customHeight="1">
      <c r="A14" s="21"/>
      <c r="B14" s="41" t="s">
        <v>53</v>
      </c>
      <c r="C14" s="41" t="s">
        <v>54</v>
      </c>
      <c r="D14" s="41" t="s">
        <v>14</v>
      </c>
      <c r="E14" s="59" t="s">
        <v>101</v>
      </c>
      <c r="F14" s="42" t="s">
        <v>59</v>
      </c>
      <c r="G14" s="16" t="s">
        <v>60</v>
      </c>
      <c r="H14" s="49">
        <f t="shared" si="0"/>
        <v>867000</v>
      </c>
      <c r="I14" s="98"/>
      <c r="J14" s="40">
        <f>847000+20000</f>
        <v>867000</v>
      </c>
      <c r="K14" s="40">
        <f>847000+20000</f>
        <v>867000</v>
      </c>
    </row>
    <row r="15" spans="1:11" s="22" customFormat="1" ht="30.75" customHeight="1">
      <c r="A15" s="21"/>
      <c r="B15" s="53"/>
      <c r="C15" s="53"/>
      <c r="D15" s="53"/>
      <c r="E15" s="52"/>
      <c r="F15" s="60" t="s">
        <v>61</v>
      </c>
      <c r="G15" s="36"/>
      <c r="H15" s="49">
        <f t="shared" si="0"/>
        <v>867000</v>
      </c>
      <c r="I15" s="98"/>
      <c r="J15" s="40">
        <f>847000+20000</f>
        <v>867000</v>
      </c>
      <c r="K15" s="40">
        <f>847000+20000</f>
        <v>867000</v>
      </c>
    </row>
    <row r="16" spans="1:11" s="22" customFormat="1" ht="72.75" customHeight="1">
      <c r="A16" s="21"/>
      <c r="B16" s="41" t="s">
        <v>53</v>
      </c>
      <c r="C16" s="41" t="s">
        <v>54</v>
      </c>
      <c r="D16" s="41" t="s">
        <v>14</v>
      </c>
      <c r="E16" s="59" t="s">
        <v>215</v>
      </c>
      <c r="F16" s="58" t="s">
        <v>216</v>
      </c>
      <c r="G16" s="16" t="s">
        <v>118</v>
      </c>
      <c r="H16" s="49">
        <f t="shared" si="0"/>
        <v>400000</v>
      </c>
      <c r="I16" s="40">
        <v>400000</v>
      </c>
      <c r="J16" s="40"/>
      <c r="K16" s="40"/>
    </row>
    <row r="17" spans="1:11" s="20" customFormat="1" ht="34.5" customHeight="1">
      <c r="A17" s="23"/>
      <c r="B17" s="13" t="s">
        <v>12</v>
      </c>
      <c r="C17" s="13"/>
      <c r="D17" s="110"/>
      <c r="E17" s="14" t="s">
        <v>31</v>
      </c>
      <c r="F17" s="117" t="s">
        <v>35</v>
      </c>
      <c r="G17" s="117"/>
      <c r="H17" s="54">
        <f t="shared" si="0"/>
        <v>-5179109</v>
      </c>
      <c r="I17" s="54">
        <f>I18</f>
        <v>-3660300</v>
      </c>
      <c r="J17" s="54">
        <f>J18</f>
        <v>-1518809</v>
      </c>
      <c r="K17" s="54">
        <f>K18</f>
        <v>-1518809</v>
      </c>
    </row>
    <row r="18" spans="1:12" s="20" customFormat="1" ht="34.5" customHeight="1">
      <c r="A18" s="23"/>
      <c r="B18" s="13" t="s">
        <v>13</v>
      </c>
      <c r="C18" s="13"/>
      <c r="D18" s="110"/>
      <c r="E18" s="14" t="s">
        <v>31</v>
      </c>
      <c r="F18" s="117" t="s">
        <v>35</v>
      </c>
      <c r="G18" s="117"/>
      <c r="H18" s="54">
        <f t="shared" si="0"/>
        <v>-5179109</v>
      </c>
      <c r="I18" s="54">
        <f>I19+I20+I21+I22+I23+I24</f>
        <v>-3660300</v>
      </c>
      <c r="J18" s="54">
        <f>J19+J20+J21+J22+J23+J24</f>
        <v>-1518809</v>
      </c>
      <c r="K18" s="54">
        <f>K19+K20+K21+K22+K23+K24</f>
        <v>-1518809</v>
      </c>
      <c r="L18" s="24"/>
    </row>
    <row r="19" spans="1:11" s="20" customFormat="1" ht="30.75">
      <c r="A19" s="23"/>
      <c r="B19" s="44" t="s">
        <v>188</v>
      </c>
      <c r="C19" s="44" t="s">
        <v>83</v>
      </c>
      <c r="D19" s="44" t="s">
        <v>84</v>
      </c>
      <c r="E19" s="50" t="s">
        <v>85</v>
      </c>
      <c r="F19" s="42" t="s">
        <v>86</v>
      </c>
      <c r="G19" s="39" t="s">
        <v>87</v>
      </c>
      <c r="H19" s="48">
        <f aca="true" t="shared" si="1" ref="H19:H32">I19+J19</f>
        <v>-2193000</v>
      </c>
      <c r="I19" s="49">
        <v>-2193000</v>
      </c>
      <c r="J19" s="48"/>
      <c r="K19" s="48"/>
    </row>
    <row r="20" spans="1:11" s="20" customFormat="1" ht="30.75">
      <c r="A20" s="23"/>
      <c r="B20" s="41" t="s">
        <v>82</v>
      </c>
      <c r="C20" s="41" t="s">
        <v>83</v>
      </c>
      <c r="D20" s="41" t="s">
        <v>84</v>
      </c>
      <c r="E20" s="43" t="s">
        <v>88</v>
      </c>
      <c r="F20" s="26" t="s">
        <v>89</v>
      </c>
      <c r="G20" s="16" t="s">
        <v>90</v>
      </c>
      <c r="H20" s="48">
        <f t="shared" si="1"/>
        <v>-807000</v>
      </c>
      <c r="I20" s="40">
        <v>-807000</v>
      </c>
      <c r="J20" s="47"/>
      <c r="K20" s="46"/>
    </row>
    <row r="21" spans="1:11" s="20" customFormat="1" ht="51" customHeight="1">
      <c r="A21" s="23"/>
      <c r="B21" s="44" t="s">
        <v>82</v>
      </c>
      <c r="C21" s="44" t="s">
        <v>83</v>
      </c>
      <c r="D21" s="44" t="s">
        <v>84</v>
      </c>
      <c r="E21" s="50" t="s">
        <v>85</v>
      </c>
      <c r="F21" s="42" t="s">
        <v>91</v>
      </c>
      <c r="G21" s="16" t="s">
        <v>92</v>
      </c>
      <c r="H21" s="48">
        <f t="shared" si="1"/>
        <v>-50000</v>
      </c>
      <c r="I21" s="49">
        <v>-50000</v>
      </c>
      <c r="J21" s="48"/>
      <c r="K21" s="48"/>
    </row>
    <row r="22" spans="1:11" s="20" customFormat="1" ht="33" customHeight="1">
      <c r="A22" s="23"/>
      <c r="B22" s="44" t="s">
        <v>76</v>
      </c>
      <c r="C22" s="37" t="s">
        <v>77</v>
      </c>
      <c r="D22" s="37" t="s">
        <v>78</v>
      </c>
      <c r="E22" s="38" t="s">
        <v>79</v>
      </c>
      <c r="F22" s="16" t="s">
        <v>93</v>
      </c>
      <c r="G22" s="16" t="s">
        <v>94</v>
      </c>
      <c r="H22" s="48">
        <f t="shared" si="1"/>
        <v>-1518809</v>
      </c>
      <c r="I22" s="40"/>
      <c r="J22" s="47">
        <v>-1518809</v>
      </c>
      <c r="K22" s="47">
        <v>-1518809</v>
      </c>
    </row>
    <row r="23" spans="1:11" s="20" customFormat="1" ht="51" customHeight="1">
      <c r="A23" s="23"/>
      <c r="B23" s="30" t="s">
        <v>55</v>
      </c>
      <c r="C23" s="30" t="s">
        <v>54</v>
      </c>
      <c r="D23" s="30" t="s">
        <v>14</v>
      </c>
      <c r="E23" s="26" t="s">
        <v>58</v>
      </c>
      <c r="F23" s="42" t="s">
        <v>95</v>
      </c>
      <c r="G23" s="16" t="s">
        <v>57</v>
      </c>
      <c r="H23" s="48">
        <f t="shared" si="1"/>
        <v>-155000</v>
      </c>
      <c r="I23" s="49">
        <v>-155000</v>
      </c>
      <c r="J23" s="47"/>
      <c r="K23" s="47"/>
    </row>
    <row r="24" spans="1:11" s="20" customFormat="1" ht="65.25" customHeight="1">
      <c r="A24" s="23"/>
      <c r="B24" s="45" t="s">
        <v>55</v>
      </c>
      <c r="C24" s="30" t="s">
        <v>54</v>
      </c>
      <c r="D24" s="30" t="s">
        <v>14</v>
      </c>
      <c r="E24" s="26" t="s">
        <v>58</v>
      </c>
      <c r="F24" s="51" t="s">
        <v>96</v>
      </c>
      <c r="G24" s="16" t="s">
        <v>97</v>
      </c>
      <c r="H24" s="48">
        <f t="shared" si="1"/>
        <v>-455300</v>
      </c>
      <c r="I24" s="49">
        <v>-455300</v>
      </c>
      <c r="J24" s="47"/>
      <c r="K24" s="46"/>
    </row>
    <row r="25" spans="1:11" s="20" customFormat="1" ht="33" customHeight="1">
      <c r="A25" s="23"/>
      <c r="B25" s="13" t="s">
        <v>12</v>
      </c>
      <c r="C25" s="13"/>
      <c r="D25" s="110"/>
      <c r="E25" s="14" t="s">
        <v>81</v>
      </c>
      <c r="F25" s="117" t="s">
        <v>35</v>
      </c>
      <c r="G25" s="117"/>
      <c r="H25" s="54">
        <f t="shared" si="1"/>
        <v>4604940.2</v>
      </c>
      <c r="I25" s="54">
        <f>I26</f>
        <v>3186612</v>
      </c>
      <c r="J25" s="54">
        <f>J26</f>
        <v>1418328.2</v>
      </c>
      <c r="K25" s="54">
        <f>K26</f>
        <v>1418328.2</v>
      </c>
    </row>
    <row r="26" spans="1:11" s="20" customFormat="1" ht="32.25" customHeight="1">
      <c r="A26" s="23"/>
      <c r="B26" s="13" t="s">
        <v>13</v>
      </c>
      <c r="C26" s="13"/>
      <c r="D26" s="110"/>
      <c r="E26" s="14" t="s">
        <v>81</v>
      </c>
      <c r="F26" s="117" t="s">
        <v>35</v>
      </c>
      <c r="G26" s="117"/>
      <c r="H26" s="54">
        <f t="shared" si="1"/>
        <v>4604940.2</v>
      </c>
      <c r="I26" s="54">
        <f>I27+I28+I29+I30+I31+I32</f>
        <v>3186612</v>
      </c>
      <c r="J26" s="54">
        <f>J27+J28+J29+J30+J31+J32</f>
        <v>1418328.2</v>
      </c>
      <c r="K26" s="54">
        <f>K27+K28+K29+K30+K31+K32</f>
        <v>1418328.2</v>
      </c>
    </row>
    <row r="27" spans="1:11" s="20" customFormat="1" ht="30" customHeight="1">
      <c r="A27" s="23"/>
      <c r="B27" s="44" t="s">
        <v>82</v>
      </c>
      <c r="C27" s="44" t="s">
        <v>83</v>
      </c>
      <c r="D27" s="44" t="s">
        <v>84</v>
      </c>
      <c r="E27" s="50" t="s">
        <v>85</v>
      </c>
      <c r="F27" s="42" t="s">
        <v>86</v>
      </c>
      <c r="G27" s="39" t="s">
        <v>87</v>
      </c>
      <c r="H27" s="48">
        <f t="shared" si="1"/>
        <v>2014250</v>
      </c>
      <c r="I27" s="49">
        <f>2193000-178750</f>
        <v>2014250</v>
      </c>
      <c r="J27" s="48"/>
      <c r="K27" s="48"/>
    </row>
    <row r="28" spans="1:11" s="20" customFormat="1" ht="36" customHeight="1">
      <c r="A28" s="23"/>
      <c r="B28" s="41" t="s">
        <v>82</v>
      </c>
      <c r="C28" s="41" t="s">
        <v>83</v>
      </c>
      <c r="D28" s="41" t="s">
        <v>84</v>
      </c>
      <c r="E28" s="43" t="s">
        <v>88</v>
      </c>
      <c r="F28" s="26" t="s">
        <v>89</v>
      </c>
      <c r="G28" s="16" t="s">
        <v>90</v>
      </c>
      <c r="H28" s="48">
        <f t="shared" si="1"/>
        <v>547062</v>
      </c>
      <c r="I28" s="40">
        <f>807000-259938</f>
        <v>547062</v>
      </c>
      <c r="J28" s="47"/>
      <c r="K28" s="46"/>
    </row>
    <row r="29" spans="1:11" s="20" customFormat="1" ht="48" customHeight="1">
      <c r="A29" s="23"/>
      <c r="B29" s="44" t="s">
        <v>82</v>
      </c>
      <c r="C29" s="44" t="s">
        <v>83</v>
      </c>
      <c r="D29" s="44" t="s">
        <v>84</v>
      </c>
      <c r="E29" s="50" t="s">
        <v>85</v>
      </c>
      <c r="F29" s="42" t="s">
        <v>91</v>
      </c>
      <c r="G29" s="16" t="s">
        <v>92</v>
      </c>
      <c r="H29" s="48">
        <f t="shared" si="1"/>
        <v>50000</v>
      </c>
      <c r="I29" s="49">
        <v>50000</v>
      </c>
      <c r="J29" s="48"/>
      <c r="K29" s="48"/>
    </row>
    <row r="30" spans="1:11" s="20" customFormat="1" ht="35.25" customHeight="1">
      <c r="A30" s="23"/>
      <c r="B30" s="44" t="s">
        <v>76</v>
      </c>
      <c r="C30" s="37" t="s">
        <v>77</v>
      </c>
      <c r="D30" s="37" t="s">
        <v>78</v>
      </c>
      <c r="E30" s="38" t="s">
        <v>79</v>
      </c>
      <c r="F30" s="16" t="s">
        <v>93</v>
      </c>
      <c r="G30" s="16" t="s">
        <v>94</v>
      </c>
      <c r="H30" s="48">
        <f t="shared" si="1"/>
        <v>1418328.2</v>
      </c>
      <c r="I30" s="40"/>
      <c r="J30" s="47">
        <f>1518809-100480.8</f>
        <v>1418328.2</v>
      </c>
      <c r="K30" s="47">
        <v>1418328.2</v>
      </c>
    </row>
    <row r="31" spans="1:11" s="20" customFormat="1" ht="51" customHeight="1">
      <c r="A31" s="23"/>
      <c r="B31" s="30" t="s">
        <v>55</v>
      </c>
      <c r="C31" s="30" t="s">
        <v>54</v>
      </c>
      <c r="D31" s="30" t="s">
        <v>14</v>
      </c>
      <c r="E31" s="26" t="s">
        <v>58</v>
      </c>
      <c r="F31" s="42" t="s">
        <v>95</v>
      </c>
      <c r="G31" s="16" t="s">
        <v>57</v>
      </c>
      <c r="H31" s="48">
        <f t="shared" si="1"/>
        <v>120000</v>
      </c>
      <c r="I31" s="49">
        <f>155000-35000</f>
        <v>120000</v>
      </c>
      <c r="J31" s="47"/>
      <c r="K31" s="47"/>
    </row>
    <row r="32" spans="1:11" s="20" customFormat="1" ht="66" customHeight="1">
      <c r="A32" s="23"/>
      <c r="B32" s="45" t="s">
        <v>55</v>
      </c>
      <c r="C32" s="30" t="s">
        <v>54</v>
      </c>
      <c r="D32" s="30" t="s">
        <v>14</v>
      </c>
      <c r="E32" s="26" t="s">
        <v>58</v>
      </c>
      <c r="F32" s="51" t="s">
        <v>96</v>
      </c>
      <c r="G32" s="16" t="s">
        <v>97</v>
      </c>
      <c r="H32" s="48">
        <f t="shared" si="1"/>
        <v>455300</v>
      </c>
      <c r="I32" s="40">
        <v>455300</v>
      </c>
      <c r="J32" s="47"/>
      <c r="K32" s="46"/>
    </row>
    <row r="33" spans="1:11" s="20" customFormat="1" ht="51" customHeight="1">
      <c r="A33" s="23"/>
      <c r="B33" s="13" t="s">
        <v>28</v>
      </c>
      <c r="C33" s="13"/>
      <c r="D33" s="13"/>
      <c r="E33" s="28" t="s">
        <v>56</v>
      </c>
      <c r="F33" s="117" t="s">
        <v>35</v>
      </c>
      <c r="G33" s="117"/>
      <c r="H33" s="54">
        <f aca="true" t="shared" si="2" ref="H33:H40">I33+J33</f>
        <v>2094100</v>
      </c>
      <c r="I33" s="54">
        <f>I34</f>
        <v>-3430900</v>
      </c>
      <c r="J33" s="54">
        <f>J34</f>
        <v>5525000</v>
      </c>
      <c r="K33" s="54">
        <f>K34</f>
        <v>5525000</v>
      </c>
    </row>
    <row r="34" spans="1:11" s="20" customFormat="1" ht="52.5" customHeight="1">
      <c r="A34" s="23"/>
      <c r="B34" s="13" t="s">
        <v>29</v>
      </c>
      <c r="C34" s="13"/>
      <c r="D34" s="13"/>
      <c r="E34" s="28" t="s">
        <v>56</v>
      </c>
      <c r="F34" s="117" t="s">
        <v>35</v>
      </c>
      <c r="G34" s="117"/>
      <c r="H34" s="54">
        <f t="shared" si="2"/>
        <v>2094100</v>
      </c>
      <c r="I34" s="54">
        <f>I35+I36+I37+I38+I39+I40</f>
        <v>-3430900</v>
      </c>
      <c r="J34" s="54">
        <f>J35+J37+J38+J40</f>
        <v>5525000</v>
      </c>
      <c r="K34" s="54">
        <f>K35+K37+K38+K40</f>
        <v>5525000</v>
      </c>
    </row>
    <row r="35" spans="1:11" s="20" customFormat="1" ht="46.5">
      <c r="A35" s="23"/>
      <c r="B35" s="44" t="s">
        <v>73</v>
      </c>
      <c r="C35" s="44" t="s">
        <v>67</v>
      </c>
      <c r="D35" s="44" t="s">
        <v>71</v>
      </c>
      <c r="E35" s="42" t="s">
        <v>72</v>
      </c>
      <c r="F35" s="69" t="s">
        <v>134</v>
      </c>
      <c r="G35" s="69" t="s">
        <v>62</v>
      </c>
      <c r="H35" s="48">
        <f t="shared" si="2"/>
        <v>400000</v>
      </c>
      <c r="I35" s="49">
        <v>400000</v>
      </c>
      <c r="J35" s="66"/>
      <c r="K35" s="66"/>
    </row>
    <row r="36" spans="1:11" s="72" customFormat="1" ht="46.5">
      <c r="A36" s="73"/>
      <c r="B36" s="44" t="s">
        <v>222</v>
      </c>
      <c r="C36" s="44" t="s">
        <v>223</v>
      </c>
      <c r="D36" s="44" t="s">
        <v>224</v>
      </c>
      <c r="E36" s="42" t="s">
        <v>225</v>
      </c>
      <c r="F36" s="69" t="s">
        <v>134</v>
      </c>
      <c r="G36" s="69" t="s">
        <v>62</v>
      </c>
      <c r="H36" s="48">
        <f t="shared" si="2"/>
        <v>2670000</v>
      </c>
      <c r="I36" s="49">
        <v>2670000</v>
      </c>
      <c r="J36" s="66"/>
      <c r="K36" s="66"/>
    </row>
    <row r="37" spans="1:11" s="20" customFormat="1" ht="49.5" customHeight="1">
      <c r="A37" s="23"/>
      <c r="B37" s="44" t="s">
        <v>70</v>
      </c>
      <c r="C37" s="45">
        <v>2151</v>
      </c>
      <c r="D37" s="63" t="s">
        <v>65</v>
      </c>
      <c r="E37" s="64" t="s">
        <v>75</v>
      </c>
      <c r="F37" s="69" t="s">
        <v>135</v>
      </c>
      <c r="G37" s="69" t="s">
        <v>62</v>
      </c>
      <c r="H37" s="48">
        <f t="shared" si="2"/>
        <v>335100</v>
      </c>
      <c r="I37" s="49">
        <v>335100</v>
      </c>
      <c r="J37" s="49"/>
      <c r="K37" s="49"/>
    </row>
    <row r="38" spans="1:11" s="20" customFormat="1" ht="49.5" customHeight="1">
      <c r="A38" s="23"/>
      <c r="B38" s="41" t="s">
        <v>63</v>
      </c>
      <c r="C38" s="61" t="s">
        <v>64</v>
      </c>
      <c r="D38" s="61" t="s">
        <v>65</v>
      </c>
      <c r="E38" s="62" t="s">
        <v>66</v>
      </c>
      <c r="F38" s="26" t="s">
        <v>136</v>
      </c>
      <c r="G38" s="16" t="s">
        <v>74</v>
      </c>
      <c r="H38" s="48">
        <f t="shared" si="2"/>
        <v>-1400000</v>
      </c>
      <c r="I38" s="49">
        <f>-5025000-1900000</f>
        <v>-6925000</v>
      </c>
      <c r="J38" s="49">
        <f>3625000+1900000</f>
        <v>5525000</v>
      </c>
      <c r="K38" s="49">
        <f>3625000+1900000</f>
        <v>5525000</v>
      </c>
    </row>
    <row r="39" spans="1:11" s="72" customFormat="1" ht="49.5" customHeight="1">
      <c r="A39" s="73"/>
      <c r="B39" s="41" t="s">
        <v>63</v>
      </c>
      <c r="C39" s="61" t="s">
        <v>64</v>
      </c>
      <c r="D39" s="61" t="s">
        <v>65</v>
      </c>
      <c r="E39" s="62" t="s">
        <v>66</v>
      </c>
      <c r="F39" s="26" t="s">
        <v>220</v>
      </c>
      <c r="G39" s="16" t="s">
        <v>221</v>
      </c>
      <c r="H39" s="48">
        <f t="shared" si="2"/>
        <v>-911000</v>
      </c>
      <c r="I39" s="49">
        <v>-911000</v>
      </c>
      <c r="J39" s="49"/>
      <c r="K39" s="49"/>
    </row>
    <row r="40" spans="1:11" s="20" customFormat="1" ht="49.5" customHeight="1">
      <c r="A40" s="23"/>
      <c r="B40" s="41" t="s">
        <v>102</v>
      </c>
      <c r="C40" s="61" t="s">
        <v>39</v>
      </c>
      <c r="D40" s="45" t="s">
        <v>14</v>
      </c>
      <c r="E40" s="62" t="s">
        <v>40</v>
      </c>
      <c r="F40" s="26" t="s">
        <v>136</v>
      </c>
      <c r="G40" s="16" t="s">
        <v>74</v>
      </c>
      <c r="H40" s="48">
        <f t="shared" si="2"/>
        <v>1000000</v>
      </c>
      <c r="I40" s="49">
        <v>1000000</v>
      </c>
      <c r="J40" s="49"/>
      <c r="K40" s="49"/>
    </row>
    <row r="41" spans="1:11" s="20" customFormat="1" ht="49.5" customHeight="1">
      <c r="A41" s="23"/>
      <c r="B41" s="13" t="s">
        <v>21</v>
      </c>
      <c r="C41" s="13"/>
      <c r="D41" s="13"/>
      <c r="E41" s="67" t="s">
        <v>52</v>
      </c>
      <c r="F41" s="117" t="s">
        <v>35</v>
      </c>
      <c r="G41" s="117"/>
      <c r="H41" s="54">
        <f>H42</f>
        <v>-76248403.74</v>
      </c>
      <c r="I41" s="54">
        <f>I42</f>
        <v>-74659750</v>
      </c>
      <c r="J41" s="54">
        <f>J42</f>
        <v>-1588653.74</v>
      </c>
      <c r="K41" s="54">
        <f>K42</f>
        <v>-1241137</v>
      </c>
    </row>
    <row r="42" spans="1:11" s="20" customFormat="1" ht="49.5" customHeight="1">
      <c r="A42" s="23"/>
      <c r="B42" s="13" t="s">
        <v>22</v>
      </c>
      <c r="C42" s="13"/>
      <c r="D42" s="13"/>
      <c r="E42" s="67" t="s">
        <v>52</v>
      </c>
      <c r="F42" s="117" t="s">
        <v>35</v>
      </c>
      <c r="G42" s="117"/>
      <c r="H42" s="54">
        <f>I42+J42</f>
        <v>-76248403.74</v>
      </c>
      <c r="I42" s="54">
        <f>SUM(I43:I65)</f>
        <v>-74659750</v>
      </c>
      <c r="J42" s="54">
        <f>SUM(J43:J65)</f>
        <v>-1588653.74</v>
      </c>
      <c r="K42" s="54">
        <f>SUM(K43:K65)</f>
        <v>-1241137</v>
      </c>
    </row>
    <row r="43" spans="1:11" s="20" customFormat="1" ht="49.5" customHeight="1">
      <c r="A43" s="23"/>
      <c r="B43" s="68" t="s">
        <v>120</v>
      </c>
      <c r="C43" s="45">
        <v>3121</v>
      </c>
      <c r="D43" s="45">
        <v>1040</v>
      </c>
      <c r="E43" s="51" t="s">
        <v>121</v>
      </c>
      <c r="F43" s="42" t="s">
        <v>132</v>
      </c>
      <c r="G43" s="16" t="s">
        <v>133</v>
      </c>
      <c r="H43" s="46">
        <v>-47500</v>
      </c>
      <c r="I43" s="49">
        <v>-47500</v>
      </c>
      <c r="J43" s="49"/>
      <c r="K43" s="47"/>
    </row>
    <row r="44" spans="1:11" s="72" customFormat="1" ht="33.75" customHeight="1">
      <c r="A44" s="73"/>
      <c r="B44" s="68" t="s">
        <v>120</v>
      </c>
      <c r="C44" s="45">
        <v>3121</v>
      </c>
      <c r="D44" s="45">
        <v>1040</v>
      </c>
      <c r="E44" s="51" t="s">
        <v>121</v>
      </c>
      <c r="F44" s="42" t="s">
        <v>127</v>
      </c>
      <c r="G44" s="16" t="s">
        <v>128</v>
      </c>
      <c r="H44" s="46">
        <v>-5500</v>
      </c>
      <c r="I44" s="49">
        <v>-5500</v>
      </c>
      <c r="J44" s="49"/>
      <c r="K44" s="47"/>
    </row>
    <row r="45" spans="1:11" s="72" customFormat="1" ht="33" customHeight="1">
      <c r="A45" s="73"/>
      <c r="B45" s="68" t="s">
        <v>120</v>
      </c>
      <c r="C45" s="45">
        <v>3121</v>
      </c>
      <c r="D45" s="45">
        <v>1040</v>
      </c>
      <c r="E45" s="51" t="s">
        <v>121</v>
      </c>
      <c r="F45" s="42" t="s">
        <v>122</v>
      </c>
      <c r="G45" s="16" t="s">
        <v>123</v>
      </c>
      <c r="H45" s="46">
        <v>-302500</v>
      </c>
      <c r="I45" s="49">
        <v>-302500</v>
      </c>
      <c r="J45" s="49"/>
      <c r="K45" s="47"/>
    </row>
    <row r="46" spans="1:11" s="20" customFormat="1" ht="49.5" customHeight="1">
      <c r="A46" s="23"/>
      <c r="B46" s="44" t="s">
        <v>137</v>
      </c>
      <c r="C46" s="44" t="s">
        <v>138</v>
      </c>
      <c r="D46" s="37" t="s">
        <v>109</v>
      </c>
      <c r="E46" s="38" t="s">
        <v>139</v>
      </c>
      <c r="F46" s="26" t="s">
        <v>167</v>
      </c>
      <c r="G46" s="39" t="s">
        <v>87</v>
      </c>
      <c r="H46" s="46">
        <v>-672400</v>
      </c>
      <c r="I46" s="107">
        <v>-672400</v>
      </c>
      <c r="J46" s="107"/>
      <c r="K46" s="107"/>
    </row>
    <row r="47" spans="1:11" s="20" customFormat="1" ht="33" customHeight="1">
      <c r="A47" s="23"/>
      <c r="B47" s="41" t="s">
        <v>140</v>
      </c>
      <c r="C47" s="74" t="s">
        <v>141</v>
      </c>
      <c r="D47" s="75" t="s">
        <v>109</v>
      </c>
      <c r="E47" s="76" t="s">
        <v>142</v>
      </c>
      <c r="F47" s="26" t="s">
        <v>167</v>
      </c>
      <c r="G47" s="39" t="s">
        <v>87</v>
      </c>
      <c r="H47" s="46">
        <v>-4174320</v>
      </c>
      <c r="I47" s="108">
        <v>-3913320</v>
      </c>
      <c r="J47" s="108">
        <v>-261000</v>
      </c>
      <c r="K47" s="47">
        <v>-261000</v>
      </c>
    </row>
    <row r="48" spans="1:11" s="20" customFormat="1" ht="49.5" customHeight="1">
      <c r="A48" s="23"/>
      <c r="B48" s="41" t="s">
        <v>140</v>
      </c>
      <c r="C48" s="74" t="s">
        <v>141</v>
      </c>
      <c r="D48" s="75" t="s">
        <v>109</v>
      </c>
      <c r="E48" s="76" t="s">
        <v>142</v>
      </c>
      <c r="F48" s="69" t="s">
        <v>143</v>
      </c>
      <c r="G48" s="16" t="s">
        <v>92</v>
      </c>
      <c r="H48" s="46">
        <v>-600000</v>
      </c>
      <c r="I48" s="108">
        <v>-600000</v>
      </c>
      <c r="J48" s="108"/>
      <c r="K48" s="47"/>
    </row>
    <row r="49" spans="1:11" s="72" customFormat="1" ht="49.5" customHeight="1">
      <c r="A49" s="73"/>
      <c r="B49" s="44" t="s">
        <v>108</v>
      </c>
      <c r="C49" s="71">
        <v>3140</v>
      </c>
      <c r="D49" s="78" t="s">
        <v>109</v>
      </c>
      <c r="E49" s="70" t="s">
        <v>110</v>
      </c>
      <c r="F49" s="51" t="s">
        <v>111</v>
      </c>
      <c r="G49" s="62" t="s">
        <v>112</v>
      </c>
      <c r="H49" s="46">
        <v>-1224000</v>
      </c>
      <c r="I49" s="49">
        <v>-1224000</v>
      </c>
      <c r="J49" s="49"/>
      <c r="K49" s="47"/>
    </row>
    <row r="50" spans="1:11" s="72" customFormat="1" ht="49.5" customHeight="1">
      <c r="A50" s="73"/>
      <c r="B50" s="68" t="s">
        <v>129</v>
      </c>
      <c r="C50" s="45">
        <v>3122</v>
      </c>
      <c r="D50" s="45">
        <v>1040</v>
      </c>
      <c r="E50" s="51" t="s">
        <v>130</v>
      </c>
      <c r="F50" s="42" t="s">
        <v>127</v>
      </c>
      <c r="G50" s="16" t="s">
        <v>131</v>
      </c>
      <c r="H50" s="46">
        <v>-30000</v>
      </c>
      <c r="I50" s="49">
        <v>-30000</v>
      </c>
      <c r="J50" s="49"/>
      <c r="K50" s="47"/>
    </row>
    <row r="51" spans="1:11" s="72" customFormat="1" ht="49.5" customHeight="1">
      <c r="A51" s="73"/>
      <c r="B51" s="44" t="s">
        <v>23</v>
      </c>
      <c r="C51" s="71">
        <v>3241</v>
      </c>
      <c r="D51" s="78" t="s">
        <v>3</v>
      </c>
      <c r="E51" s="70" t="s">
        <v>20</v>
      </c>
      <c r="F51" s="51" t="s">
        <v>111</v>
      </c>
      <c r="G51" s="62" t="s">
        <v>112</v>
      </c>
      <c r="H51" s="46">
        <v>-741030</v>
      </c>
      <c r="I51" s="49">
        <v>-741030</v>
      </c>
      <c r="J51" s="49"/>
      <c r="K51" s="47"/>
    </row>
    <row r="52" spans="1:11" s="72" customFormat="1" ht="49.5" customHeight="1">
      <c r="A52" s="73"/>
      <c r="B52" s="44" t="s">
        <v>23</v>
      </c>
      <c r="C52" s="71">
        <v>3241</v>
      </c>
      <c r="D52" s="78" t="s">
        <v>3</v>
      </c>
      <c r="E52" s="70" t="s">
        <v>20</v>
      </c>
      <c r="F52" s="69" t="s">
        <v>24</v>
      </c>
      <c r="G52" s="62" t="s">
        <v>43</v>
      </c>
      <c r="H52" s="46">
        <v>-17906268</v>
      </c>
      <c r="I52" s="49">
        <v>-17906268</v>
      </c>
      <c r="J52" s="49"/>
      <c r="K52" s="49"/>
    </row>
    <row r="53" spans="1:11" s="72" customFormat="1" ht="33.75" customHeight="1">
      <c r="A53" s="73"/>
      <c r="B53" s="44" t="s">
        <v>68</v>
      </c>
      <c r="C53" s="71">
        <v>3242</v>
      </c>
      <c r="D53" s="78" t="s">
        <v>3</v>
      </c>
      <c r="E53" s="70" t="s">
        <v>69</v>
      </c>
      <c r="F53" s="69" t="s">
        <v>24</v>
      </c>
      <c r="G53" s="62" t="s">
        <v>43</v>
      </c>
      <c r="H53" s="46">
        <v>-10667200</v>
      </c>
      <c r="I53" s="49">
        <v>-10667200</v>
      </c>
      <c r="J53" s="49"/>
      <c r="K53" s="47"/>
    </row>
    <row r="54" spans="1:11" s="72" customFormat="1" ht="35.25" customHeight="1">
      <c r="A54" s="73"/>
      <c r="B54" s="68" t="s">
        <v>68</v>
      </c>
      <c r="C54" s="45">
        <v>3242</v>
      </c>
      <c r="D54" s="45">
        <v>1090</v>
      </c>
      <c r="E54" s="51" t="s">
        <v>69</v>
      </c>
      <c r="F54" s="42" t="s">
        <v>122</v>
      </c>
      <c r="G54" s="16" t="s">
        <v>124</v>
      </c>
      <c r="H54" s="46">
        <v>-700000</v>
      </c>
      <c r="I54" s="49">
        <v>-700000</v>
      </c>
      <c r="J54" s="49"/>
      <c r="K54" s="47"/>
    </row>
    <row r="55" spans="1:11" s="72" customFormat="1" ht="49.5" customHeight="1">
      <c r="A55" s="73"/>
      <c r="B55" s="68" t="s">
        <v>68</v>
      </c>
      <c r="C55" s="45">
        <v>3242</v>
      </c>
      <c r="D55" s="45">
        <v>1090</v>
      </c>
      <c r="E55" s="51" t="s">
        <v>69</v>
      </c>
      <c r="F55" s="42" t="s">
        <v>125</v>
      </c>
      <c r="G55" s="16" t="s">
        <v>126</v>
      </c>
      <c r="H55" s="46">
        <v>-100000</v>
      </c>
      <c r="I55" s="49">
        <v>-100000</v>
      </c>
      <c r="J55" s="49"/>
      <c r="K55" s="47"/>
    </row>
    <row r="56" spans="1:11" s="72" customFormat="1" ht="49.5" customHeight="1">
      <c r="A56" s="73"/>
      <c r="B56" s="41" t="s">
        <v>144</v>
      </c>
      <c r="C56" s="41" t="s">
        <v>145</v>
      </c>
      <c r="D56" s="41" t="s">
        <v>2</v>
      </c>
      <c r="E56" s="59" t="s">
        <v>146</v>
      </c>
      <c r="F56" s="118" t="s">
        <v>49</v>
      </c>
      <c r="G56" s="39" t="s">
        <v>147</v>
      </c>
      <c r="H56" s="46">
        <v>-9613124</v>
      </c>
      <c r="I56" s="108">
        <v>-9613124</v>
      </c>
      <c r="J56" s="108"/>
      <c r="K56" s="46"/>
    </row>
    <row r="57" spans="1:11" s="72" customFormat="1" ht="80.25" customHeight="1">
      <c r="A57" s="73"/>
      <c r="B57" s="41" t="s">
        <v>148</v>
      </c>
      <c r="C57" s="41" t="s">
        <v>149</v>
      </c>
      <c r="D57" s="41" t="s">
        <v>2</v>
      </c>
      <c r="E57" s="76" t="s">
        <v>150</v>
      </c>
      <c r="F57" s="118" t="s">
        <v>49</v>
      </c>
      <c r="G57" s="39" t="s">
        <v>147</v>
      </c>
      <c r="H57" s="46">
        <v>-14690000</v>
      </c>
      <c r="I57" s="108">
        <v>-14690000</v>
      </c>
      <c r="J57" s="108"/>
      <c r="K57" s="46"/>
    </row>
    <row r="58" spans="1:11" s="72" customFormat="1" ht="84" customHeight="1">
      <c r="A58" s="73"/>
      <c r="B58" s="37" t="s">
        <v>151</v>
      </c>
      <c r="C58" s="37" t="s">
        <v>152</v>
      </c>
      <c r="D58" s="37" t="s">
        <v>2</v>
      </c>
      <c r="E58" s="119" t="s">
        <v>153</v>
      </c>
      <c r="F58" s="118" t="s">
        <v>49</v>
      </c>
      <c r="G58" s="39" t="s">
        <v>147</v>
      </c>
      <c r="H58" s="46">
        <v>-90000</v>
      </c>
      <c r="I58" s="108">
        <v>-90000</v>
      </c>
      <c r="J58" s="108"/>
      <c r="K58" s="46"/>
    </row>
    <row r="59" spans="1:11" s="72" customFormat="1" ht="67.5" customHeight="1">
      <c r="A59" s="73"/>
      <c r="B59" s="37" t="s">
        <v>104</v>
      </c>
      <c r="C59" s="37" t="s">
        <v>103</v>
      </c>
      <c r="D59" s="37" t="s">
        <v>2</v>
      </c>
      <c r="E59" s="119" t="s">
        <v>154</v>
      </c>
      <c r="F59" s="118" t="s">
        <v>49</v>
      </c>
      <c r="G59" s="39" t="s">
        <v>147</v>
      </c>
      <c r="H59" s="46">
        <v>-1792700</v>
      </c>
      <c r="I59" s="108">
        <v>-1792700</v>
      </c>
      <c r="J59" s="108"/>
      <c r="K59" s="46"/>
    </row>
    <row r="60" spans="1:11" s="72" customFormat="1" ht="49.5" customHeight="1">
      <c r="A60" s="73"/>
      <c r="B60" s="41" t="s">
        <v>50</v>
      </c>
      <c r="C60" s="41" t="s">
        <v>18</v>
      </c>
      <c r="D60" s="41" t="s">
        <v>2</v>
      </c>
      <c r="E60" s="59" t="s">
        <v>19</v>
      </c>
      <c r="F60" s="118" t="s">
        <v>49</v>
      </c>
      <c r="G60" s="39" t="s">
        <v>147</v>
      </c>
      <c r="H60" s="46">
        <v>-10142808</v>
      </c>
      <c r="I60" s="108">
        <v>-10142808</v>
      </c>
      <c r="J60" s="108"/>
      <c r="K60" s="46"/>
    </row>
    <row r="61" spans="1:11" s="72" customFormat="1" ht="49.5" customHeight="1">
      <c r="A61" s="73"/>
      <c r="B61" s="44" t="s">
        <v>113</v>
      </c>
      <c r="C61" s="44" t="s">
        <v>114</v>
      </c>
      <c r="D61" s="78" t="s">
        <v>78</v>
      </c>
      <c r="E61" s="79" t="s">
        <v>115</v>
      </c>
      <c r="F61" s="69" t="s">
        <v>24</v>
      </c>
      <c r="G61" s="62" t="s">
        <v>43</v>
      </c>
      <c r="H61" s="46">
        <v>-56252</v>
      </c>
      <c r="I61" s="49"/>
      <c r="J61" s="49">
        <v>-56252</v>
      </c>
      <c r="K61" s="47">
        <v>-56252</v>
      </c>
    </row>
    <row r="62" spans="1:11" s="72" customFormat="1" ht="31.5" customHeight="1">
      <c r="A62" s="73"/>
      <c r="B62" s="44" t="s">
        <v>113</v>
      </c>
      <c r="C62" s="44" t="s">
        <v>114</v>
      </c>
      <c r="D62" s="78" t="s">
        <v>78</v>
      </c>
      <c r="E62" s="79" t="s">
        <v>115</v>
      </c>
      <c r="F62" s="16" t="s">
        <v>41</v>
      </c>
      <c r="G62" s="16" t="s">
        <v>42</v>
      </c>
      <c r="H62" s="46">
        <v>-847885</v>
      </c>
      <c r="I62" s="99"/>
      <c r="J62" s="49">
        <v>-847885</v>
      </c>
      <c r="K62" s="47">
        <v>-847885</v>
      </c>
    </row>
    <row r="63" spans="1:11" s="72" customFormat="1" ht="66.75" customHeight="1">
      <c r="A63" s="73"/>
      <c r="B63" s="44" t="s">
        <v>156</v>
      </c>
      <c r="C63" s="44" t="s">
        <v>157</v>
      </c>
      <c r="D63" s="44" t="s">
        <v>158</v>
      </c>
      <c r="E63" s="120" t="s">
        <v>159</v>
      </c>
      <c r="F63" s="120" t="s">
        <v>160</v>
      </c>
      <c r="G63" s="62" t="s">
        <v>161</v>
      </c>
      <c r="H63" s="46">
        <v>-347516.74</v>
      </c>
      <c r="I63" s="107"/>
      <c r="J63" s="107">
        <v>-347516.74</v>
      </c>
      <c r="K63" s="46"/>
    </row>
    <row r="64" spans="1:12" s="72" customFormat="1" ht="63" customHeight="1">
      <c r="A64" s="73"/>
      <c r="B64" s="68" t="s">
        <v>116</v>
      </c>
      <c r="C64" s="45" t="s">
        <v>54</v>
      </c>
      <c r="D64" s="45" t="s">
        <v>14</v>
      </c>
      <c r="E64" s="51" t="s">
        <v>58</v>
      </c>
      <c r="F64" s="51" t="s">
        <v>117</v>
      </c>
      <c r="G64" s="16" t="s">
        <v>118</v>
      </c>
      <c r="H64" s="46">
        <v>-1367400</v>
      </c>
      <c r="I64" s="49">
        <v>-1367400</v>
      </c>
      <c r="J64" s="49"/>
      <c r="K64" s="46"/>
      <c r="L64" s="72" t="s">
        <v>155</v>
      </c>
    </row>
    <row r="65" spans="1:11" s="72" customFormat="1" ht="45.75" customHeight="1">
      <c r="A65" s="73"/>
      <c r="B65" s="68" t="s">
        <v>116</v>
      </c>
      <c r="C65" s="45" t="s">
        <v>54</v>
      </c>
      <c r="D65" s="45" t="s">
        <v>14</v>
      </c>
      <c r="E65" s="51" t="s">
        <v>58</v>
      </c>
      <c r="F65" s="42" t="s">
        <v>119</v>
      </c>
      <c r="G65" s="16" t="s">
        <v>57</v>
      </c>
      <c r="H65" s="46">
        <v>-130000</v>
      </c>
      <c r="I65" s="49">
        <v>-54000</v>
      </c>
      <c r="J65" s="49">
        <v>-76000</v>
      </c>
      <c r="K65" s="47">
        <v>-76000</v>
      </c>
    </row>
    <row r="66" spans="1:11" s="20" customFormat="1" ht="48" customHeight="1">
      <c r="A66" s="23"/>
      <c r="B66" s="80" t="s">
        <v>21</v>
      </c>
      <c r="C66" s="80"/>
      <c r="D66" s="80"/>
      <c r="E66" s="81" t="s">
        <v>162</v>
      </c>
      <c r="F66" s="117" t="s">
        <v>35</v>
      </c>
      <c r="G66" s="117"/>
      <c r="H66" s="54">
        <f>I66+J66</f>
        <v>34036535</v>
      </c>
      <c r="I66" s="54">
        <f>I67</f>
        <v>33056398</v>
      </c>
      <c r="J66" s="54">
        <f>J67</f>
        <v>980137</v>
      </c>
      <c r="K66" s="54">
        <f>K67</f>
        <v>980137</v>
      </c>
    </row>
    <row r="67" spans="1:11" s="20" customFormat="1" ht="48" customHeight="1">
      <c r="A67" s="23"/>
      <c r="B67" s="80" t="s">
        <v>22</v>
      </c>
      <c r="C67" s="80"/>
      <c r="D67" s="80"/>
      <c r="E67" s="81" t="s">
        <v>162</v>
      </c>
      <c r="F67" s="117" t="s">
        <v>35</v>
      </c>
      <c r="G67" s="117"/>
      <c r="H67" s="54">
        <f>I67+J67</f>
        <v>34036535</v>
      </c>
      <c r="I67" s="54">
        <f>SUM(I68:I81)</f>
        <v>33056398</v>
      </c>
      <c r="J67" s="54">
        <f>SUM(J68:J81)</f>
        <v>980137</v>
      </c>
      <c r="K67" s="54">
        <f>SUM(K68:K81)</f>
        <v>980137</v>
      </c>
    </row>
    <row r="68" spans="1:11" s="72" customFormat="1" ht="39" customHeight="1">
      <c r="A68" s="73"/>
      <c r="B68" s="87" t="s">
        <v>120</v>
      </c>
      <c r="C68" s="86">
        <v>3121</v>
      </c>
      <c r="D68" s="86">
        <v>1040</v>
      </c>
      <c r="E68" s="84" t="s">
        <v>121</v>
      </c>
      <c r="F68" s="83" t="s">
        <v>127</v>
      </c>
      <c r="G68" s="82" t="s">
        <v>128</v>
      </c>
      <c r="H68" s="88">
        <v>5500</v>
      </c>
      <c r="I68" s="40">
        <v>5500</v>
      </c>
      <c r="J68" s="40"/>
      <c r="K68" s="89"/>
    </row>
    <row r="69" spans="1:11" s="72" customFormat="1" ht="37.5" customHeight="1">
      <c r="A69" s="73"/>
      <c r="B69" s="77" t="s">
        <v>120</v>
      </c>
      <c r="C69" s="30">
        <v>3121</v>
      </c>
      <c r="D69" s="30">
        <v>1040</v>
      </c>
      <c r="E69" s="26" t="s">
        <v>121</v>
      </c>
      <c r="F69" s="42" t="s">
        <v>122</v>
      </c>
      <c r="G69" s="16" t="s">
        <v>123</v>
      </c>
      <c r="H69" s="46">
        <v>302500</v>
      </c>
      <c r="I69" s="40">
        <v>302500</v>
      </c>
      <c r="J69" s="40"/>
      <c r="K69" s="47"/>
    </row>
    <row r="70" spans="1:11" s="72" customFormat="1" ht="48" customHeight="1">
      <c r="A70" s="73"/>
      <c r="B70" s="87" t="s">
        <v>120</v>
      </c>
      <c r="C70" s="86">
        <v>3121</v>
      </c>
      <c r="D70" s="86">
        <v>1040</v>
      </c>
      <c r="E70" s="84" t="s">
        <v>121</v>
      </c>
      <c r="F70" s="83" t="s">
        <v>132</v>
      </c>
      <c r="G70" s="82" t="s">
        <v>133</v>
      </c>
      <c r="H70" s="88">
        <v>47500</v>
      </c>
      <c r="I70" s="40">
        <v>47500</v>
      </c>
      <c r="J70" s="40"/>
      <c r="K70" s="89"/>
    </row>
    <row r="71" spans="1:11" s="72" customFormat="1" ht="36.75" customHeight="1">
      <c r="A71" s="73"/>
      <c r="B71" s="87" t="s">
        <v>129</v>
      </c>
      <c r="C71" s="86">
        <v>3122</v>
      </c>
      <c r="D71" s="86">
        <v>1040</v>
      </c>
      <c r="E71" s="84" t="s">
        <v>130</v>
      </c>
      <c r="F71" s="83" t="s">
        <v>127</v>
      </c>
      <c r="G71" s="82" t="s">
        <v>131</v>
      </c>
      <c r="H71" s="88">
        <v>30000</v>
      </c>
      <c r="I71" s="40">
        <v>30000</v>
      </c>
      <c r="J71" s="40"/>
      <c r="K71" s="89"/>
    </row>
    <row r="72" spans="1:11" s="72" customFormat="1" ht="52.5" customHeight="1">
      <c r="A72" s="73"/>
      <c r="B72" s="41" t="s">
        <v>108</v>
      </c>
      <c r="C72" s="74">
        <v>3140</v>
      </c>
      <c r="D72" s="75" t="s">
        <v>109</v>
      </c>
      <c r="E72" s="76" t="s">
        <v>110</v>
      </c>
      <c r="F72" s="26" t="s">
        <v>111</v>
      </c>
      <c r="G72" s="39" t="s">
        <v>112</v>
      </c>
      <c r="H72" s="46">
        <v>1224000</v>
      </c>
      <c r="I72" s="40">
        <v>1224000</v>
      </c>
      <c r="J72" s="40"/>
      <c r="K72" s="47"/>
    </row>
    <row r="73" spans="1:11" s="72" customFormat="1" ht="49.5" customHeight="1">
      <c r="A73" s="73"/>
      <c r="B73" s="41" t="s">
        <v>23</v>
      </c>
      <c r="C73" s="74">
        <v>3241</v>
      </c>
      <c r="D73" s="75" t="s">
        <v>3</v>
      </c>
      <c r="E73" s="76" t="s">
        <v>20</v>
      </c>
      <c r="F73" s="26" t="s">
        <v>111</v>
      </c>
      <c r="G73" s="39" t="s">
        <v>112</v>
      </c>
      <c r="H73" s="46">
        <f>I73+J73</f>
        <v>741030</v>
      </c>
      <c r="I73" s="40">
        <v>741030</v>
      </c>
      <c r="J73" s="40"/>
      <c r="K73" s="47"/>
    </row>
    <row r="74" spans="1:11" s="72" customFormat="1" ht="48.75" customHeight="1">
      <c r="A74" s="73"/>
      <c r="B74" s="41" t="s">
        <v>23</v>
      </c>
      <c r="C74" s="74">
        <v>3241</v>
      </c>
      <c r="D74" s="75" t="s">
        <v>3</v>
      </c>
      <c r="E74" s="76" t="s">
        <v>20</v>
      </c>
      <c r="F74" s="85" t="s">
        <v>24</v>
      </c>
      <c r="G74" s="39" t="s">
        <v>43</v>
      </c>
      <c r="H74" s="46">
        <f>I74+J74</f>
        <v>17906268</v>
      </c>
      <c r="I74" s="40">
        <f>17795768+110500</f>
        <v>17906268</v>
      </c>
      <c r="J74" s="49"/>
      <c r="K74" s="49"/>
    </row>
    <row r="75" spans="1:11" s="72" customFormat="1" ht="39" customHeight="1">
      <c r="A75" s="73"/>
      <c r="B75" s="41" t="s">
        <v>68</v>
      </c>
      <c r="C75" s="74">
        <v>3242</v>
      </c>
      <c r="D75" s="75" t="s">
        <v>3</v>
      </c>
      <c r="E75" s="76" t="s">
        <v>69</v>
      </c>
      <c r="F75" s="85" t="s">
        <v>24</v>
      </c>
      <c r="G75" s="39" t="s">
        <v>43</v>
      </c>
      <c r="H75" s="46">
        <f>I75+J75</f>
        <v>10607200</v>
      </c>
      <c r="I75" s="40">
        <f>10667200-60000</f>
        <v>10607200</v>
      </c>
      <c r="J75" s="40"/>
      <c r="K75" s="47"/>
    </row>
    <row r="76" spans="1:11" s="72" customFormat="1" ht="33" customHeight="1">
      <c r="A76" s="73"/>
      <c r="B76" s="77" t="s">
        <v>68</v>
      </c>
      <c r="C76" s="30">
        <v>3242</v>
      </c>
      <c r="D76" s="30">
        <v>1090</v>
      </c>
      <c r="E76" s="26" t="s">
        <v>69</v>
      </c>
      <c r="F76" s="42" t="s">
        <v>176</v>
      </c>
      <c r="G76" s="16" t="s">
        <v>124</v>
      </c>
      <c r="H76" s="46">
        <v>700000</v>
      </c>
      <c r="I76" s="40">
        <v>700000</v>
      </c>
      <c r="J76" s="40"/>
      <c r="K76" s="47"/>
    </row>
    <row r="77" spans="1:11" s="72" customFormat="1" ht="51.75" customHeight="1">
      <c r="A77" s="73"/>
      <c r="B77" s="77" t="s">
        <v>68</v>
      </c>
      <c r="C77" s="30">
        <v>3242</v>
      </c>
      <c r="D77" s="30">
        <v>1090</v>
      </c>
      <c r="E77" s="26" t="s">
        <v>69</v>
      </c>
      <c r="F77" s="42" t="s">
        <v>125</v>
      </c>
      <c r="G77" s="16" t="s">
        <v>126</v>
      </c>
      <c r="H77" s="46">
        <v>100000</v>
      </c>
      <c r="I77" s="40">
        <v>100000</v>
      </c>
      <c r="J77" s="40"/>
      <c r="K77" s="47"/>
    </row>
    <row r="78" spans="1:11" s="72" customFormat="1" ht="39.75" customHeight="1">
      <c r="A78" s="73"/>
      <c r="B78" s="44" t="s">
        <v>113</v>
      </c>
      <c r="C78" s="44" t="s">
        <v>114</v>
      </c>
      <c r="D78" s="78" t="s">
        <v>78</v>
      </c>
      <c r="E78" s="79" t="s">
        <v>115</v>
      </c>
      <c r="F78" s="85" t="s">
        <v>24</v>
      </c>
      <c r="G78" s="39" t="s">
        <v>43</v>
      </c>
      <c r="H78" s="46">
        <f>I78+J78</f>
        <v>56252</v>
      </c>
      <c r="I78" s="40"/>
      <c r="J78" s="40">
        <v>56252</v>
      </c>
      <c r="K78" s="47">
        <v>56252</v>
      </c>
    </row>
    <row r="79" spans="1:11" s="72" customFormat="1" ht="33" customHeight="1">
      <c r="A79" s="73"/>
      <c r="B79" s="44" t="s">
        <v>113</v>
      </c>
      <c r="C79" s="44" t="s">
        <v>114</v>
      </c>
      <c r="D79" s="78" t="s">
        <v>78</v>
      </c>
      <c r="E79" s="79" t="s">
        <v>115</v>
      </c>
      <c r="F79" s="16" t="s">
        <v>41</v>
      </c>
      <c r="G79" s="16" t="s">
        <v>42</v>
      </c>
      <c r="H79" s="46">
        <f>I79+J79</f>
        <v>847885</v>
      </c>
      <c r="I79" s="99"/>
      <c r="J79" s="49">
        <v>847885</v>
      </c>
      <c r="K79" s="47">
        <v>847885</v>
      </c>
    </row>
    <row r="80" spans="1:11" s="72" customFormat="1" ht="61.5" customHeight="1">
      <c r="A80" s="73"/>
      <c r="B80" s="77" t="s">
        <v>116</v>
      </c>
      <c r="C80" s="30" t="s">
        <v>54</v>
      </c>
      <c r="D80" s="30" t="s">
        <v>14</v>
      </c>
      <c r="E80" s="26" t="s">
        <v>58</v>
      </c>
      <c r="F80" s="26" t="s">
        <v>117</v>
      </c>
      <c r="G80" s="16" t="s">
        <v>118</v>
      </c>
      <c r="H80" s="46">
        <f>I80+J80</f>
        <v>1338400</v>
      </c>
      <c r="I80" s="40">
        <f>1367400-29000</f>
        <v>1338400</v>
      </c>
      <c r="J80" s="40"/>
      <c r="K80" s="46"/>
    </row>
    <row r="81" spans="1:11" s="72" customFormat="1" ht="51.75" customHeight="1">
      <c r="A81" s="73"/>
      <c r="B81" s="77" t="s">
        <v>116</v>
      </c>
      <c r="C81" s="30" t="s">
        <v>54</v>
      </c>
      <c r="D81" s="30" t="s">
        <v>14</v>
      </c>
      <c r="E81" s="26" t="s">
        <v>58</v>
      </c>
      <c r="F81" s="42" t="s">
        <v>119</v>
      </c>
      <c r="G81" s="16" t="s">
        <v>57</v>
      </c>
      <c r="H81" s="46">
        <v>130000</v>
      </c>
      <c r="I81" s="40">
        <v>54000</v>
      </c>
      <c r="J81" s="40">
        <v>76000</v>
      </c>
      <c r="K81" s="47">
        <v>76000</v>
      </c>
    </row>
    <row r="82" spans="1:11" s="20" customFormat="1" ht="30">
      <c r="A82" s="23"/>
      <c r="B82" s="13" t="s">
        <v>25</v>
      </c>
      <c r="C82" s="13"/>
      <c r="D82" s="13"/>
      <c r="E82" s="14" t="s">
        <v>26</v>
      </c>
      <c r="F82" s="117" t="s">
        <v>35</v>
      </c>
      <c r="G82" s="117"/>
      <c r="H82" s="54">
        <f>I82+J82</f>
        <v>325510</v>
      </c>
      <c r="I82" s="54">
        <f>I83</f>
        <v>0</v>
      </c>
      <c r="J82" s="54">
        <f>J83</f>
        <v>325510</v>
      </c>
      <c r="K82" s="54">
        <f>K83</f>
        <v>325510</v>
      </c>
    </row>
    <row r="83" spans="1:11" s="20" customFormat="1" ht="30">
      <c r="A83" s="23"/>
      <c r="B83" s="13" t="s">
        <v>27</v>
      </c>
      <c r="C83" s="13"/>
      <c r="D83" s="13"/>
      <c r="E83" s="14" t="s">
        <v>26</v>
      </c>
      <c r="F83" s="117" t="s">
        <v>35</v>
      </c>
      <c r="G83" s="117"/>
      <c r="H83" s="54">
        <f>I83+J83</f>
        <v>325510</v>
      </c>
      <c r="I83" s="54">
        <f>I84+I85</f>
        <v>0</v>
      </c>
      <c r="J83" s="54">
        <f>J84+J85</f>
        <v>325510</v>
      </c>
      <c r="K83" s="54">
        <f>K84+K85</f>
        <v>325510</v>
      </c>
    </row>
    <row r="84" spans="1:11" s="72" customFormat="1" ht="30.75">
      <c r="A84" s="73"/>
      <c r="B84" s="37" t="s">
        <v>105</v>
      </c>
      <c r="C84" s="37" t="s">
        <v>106</v>
      </c>
      <c r="D84" s="61" t="s">
        <v>78</v>
      </c>
      <c r="E84" s="65" t="s">
        <v>107</v>
      </c>
      <c r="F84" s="57" t="s">
        <v>186</v>
      </c>
      <c r="G84" s="57" t="s">
        <v>187</v>
      </c>
      <c r="H84" s="48">
        <f>I84+J84</f>
        <v>-24490</v>
      </c>
      <c r="I84" s="48"/>
      <c r="J84" s="49">
        <v>-24490</v>
      </c>
      <c r="K84" s="49">
        <v>-24490</v>
      </c>
    </row>
    <row r="85" spans="1:11" s="20" customFormat="1" ht="30.75">
      <c r="A85" s="23"/>
      <c r="B85" s="37" t="s">
        <v>105</v>
      </c>
      <c r="C85" s="37" t="s">
        <v>106</v>
      </c>
      <c r="D85" s="61" t="s">
        <v>78</v>
      </c>
      <c r="E85" s="65" t="s">
        <v>107</v>
      </c>
      <c r="F85" s="57" t="s">
        <v>41</v>
      </c>
      <c r="G85" s="57" t="s">
        <v>42</v>
      </c>
      <c r="H85" s="46">
        <f>I85+J85</f>
        <v>350000</v>
      </c>
      <c r="I85" s="40"/>
      <c r="J85" s="40">
        <v>350000</v>
      </c>
      <c r="K85" s="47">
        <v>350000</v>
      </c>
    </row>
    <row r="86" spans="1:11" s="72" customFormat="1" ht="45">
      <c r="A86" s="73"/>
      <c r="B86" s="80" t="s">
        <v>163</v>
      </c>
      <c r="C86" s="80"/>
      <c r="D86" s="80"/>
      <c r="E86" s="121" t="s">
        <v>164</v>
      </c>
      <c r="F86" s="122" t="s">
        <v>35</v>
      </c>
      <c r="G86" s="122"/>
      <c r="H86" s="90">
        <f>H87</f>
        <v>42351944.74</v>
      </c>
      <c r="I86" s="90">
        <f>I87</f>
        <v>41743428</v>
      </c>
      <c r="J86" s="90">
        <f>J87</f>
        <v>608516.74</v>
      </c>
      <c r="K86" s="90">
        <f>K87</f>
        <v>261000</v>
      </c>
    </row>
    <row r="87" spans="1:11" s="72" customFormat="1" ht="45">
      <c r="A87" s="73"/>
      <c r="B87" s="80" t="s">
        <v>165</v>
      </c>
      <c r="C87" s="80"/>
      <c r="D87" s="80"/>
      <c r="E87" s="121" t="s">
        <v>164</v>
      </c>
      <c r="F87" s="122" t="s">
        <v>35</v>
      </c>
      <c r="G87" s="122"/>
      <c r="H87" s="90">
        <f>I87+J87</f>
        <v>42351944.74</v>
      </c>
      <c r="I87" s="100">
        <f>I88+I89+I90+I91+I92+I93+I94+I95+I96+I97</f>
        <v>41743428</v>
      </c>
      <c r="J87" s="100">
        <f>J88+J89+J90+J91+J92+J93+J94+J95+J96+J97</f>
        <v>608516.74</v>
      </c>
      <c r="K87" s="100">
        <f>K88+K89+K90+K91+K92+K93+K94+K95+K96+K97</f>
        <v>261000</v>
      </c>
    </row>
    <row r="88" spans="1:11" s="72" customFormat="1" ht="46.5">
      <c r="A88" s="73"/>
      <c r="B88" s="111" t="s">
        <v>166</v>
      </c>
      <c r="C88" s="111" t="s">
        <v>138</v>
      </c>
      <c r="D88" s="112" t="s">
        <v>109</v>
      </c>
      <c r="E88" s="123" t="s">
        <v>139</v>
      </c>
      <c r="F88" s="84" t="s">
        <v>167</v>
      </c>
      <c r="G88" s="116" t="s">
        <v>87</v>
      </c>
      <c r="H88" s="46">
        <f>I88+J88</f>
        <v>672400</v>
      </c>
      <c r="I88" s="107">
        <v>672400</v>
      </c>
      <c r="J88" s="107"/>
      <c r="K88" s="107"/>
    </row>
    <row r="89" spans="1:11" s="72" customFormat="1" ht="30.75">
      <c r="A89" s="73"/>
      <c r="B89" s="113" t="s">
        <v>168</v>
      </c>
      <c r="C89" s="114" t="s">
        <v>141</v>
      </c>
      <c r="D89" s="115" t="s">
        <v>109</v>
      </c>
      <c r="E89" s="124" t="s">
        <v>142</v>
      </c>
      <c r="F89" s="84" t="s">
        <v>167</v>
      </c>
      <c r="G89" s="116" t="s">
        <v>87</v>
      </c>
      <c r="H89" s="46">
        <f aca="true" t="shared" si="3" ref="H89:H96">I89+J89</f>
        <v>4174320</v>
      </c>
      <c r="I89" s="108">
        <v>3913320</v>
      </c>
      <c r="J89" s="108">
        <v>261000</v>
      </c>
      <c r="K89" s="89">
        <v>261000</v>
      </c>
    </row>
    <row r="90" spans="1:11" s="72" customFormat="1" ht="46.5">
      <c r="A90" s="73"/>
      <c r="B90" s="113" t="s">
        <v>168</v>
      </c>
      <c r="C90" s="114" t="s">
        <v>141</v>
      </c>
      <c r="D90" s="115" t="s">
        <v>109</v>
      </c>
      <c r="E90" s="124" t="s">
        <v>142</v>
      </c>
      <c r="F90" s="69" t="s">
        <v>143</v>
      </c>
      <c r="G90" s="82" t="s">
        <v>92</v>
      </c>
      <c r="H90" s="46">
        <f t="shared" si="3"/>
        <v>600000</v>
      </c>
      <c r="I90" s="108">
        <v>600000</v>
      </c>
      <c r="J90" s="108"/>
      <c r="K90" s="89"/>
    </row>
    <row r="91" spans="1:11" s="72" customFormat="1" ht="46.5">
      <c r="A91" s="73"/>
      <c r="B91" s="113" t="s">
        <v>169</v>
      </c>
      <c r="C91" s="113" t="s">
        <v>145</v>
      </c>
      <c r="D91" s="113" t="s">
        <v>2</v>
      </c>
      <c r="E91" s="125" t="s">
        <v>146</v>
      </c>
      <c r="F91" s="126" t="s">
        <v>49</v>
      </c>
      <c r="G91" s="116" t="s">
        <v>147</v>
      </c>
      <c r="H91" s="46">
        <f t="shared" si="3"/>
        <v>9613124</v>
      </c>
      <c r="I91" s="108">
        <v>9613124</v>
      </c>
      <c r="J91" s="108"/>
      <c r="K91" s="88"/>
    </row>
    <row r="92" spans="1:11" s="72" customFormat="1" ht="61.5">
      <c r="A92" s="73"/>
      <c r="B92" s="113" t="s">
        <v>170</v>
      </c>
      <c r="C92" s="113" t="s">
        <v>149</v>
      </c>
      <c r="D92" s="113" t="s">
        <v>2</v>
      </c>
      <c r="E92" s="124" t="s">
        <v>150</v>
      </c>
      <c r="F92" s="126" t="s">
        <v>49</v>
      </c>
      <c r="G92" s="116" t="s">
        <v>147</v>
      </c>
      <c r="H92" s="46">
        <f t="shared" si="3"/>
        <v>14690000</v>
      </c>
      <c r="I92" s="108">
        <v>14690000</v>
      </c>
      <c r="J92" s="108"/>
      <c r="K92" s="88"/>
    </row>
    <row r="93" spans="1:11" s="72" customFormat="1" ht="77.25">
      <c r="A93" s="73"/>
      <c r="B93" s="112" t="s">
        <v>171</v>
      </c>
      <c r="C93" s="112" t="s">
        <v>152</v>
      </c>
      <c r="D93" s="112" t="s">
        <v>2</v>
      </c>
      <c r="E93" s="123" t="s">
        <v>153</v>
      </c>
      <c r="F93" s="126" t="s">
        <v>49</v>
      </c>
      <c r="G93" s="116" t="s">
        <v>147</v>
      </c>
      <c r="H93" s="46">
        <f t="shared" si="3"/>
        <v>90000</v>
      </c>
      <c r="I93" s="108">
        <v>90000</v>
      </c>
      <c r="J93" s="108"/>
      <c r="K93" s="88"/>
    </row>
    <row r="94" spans="1:11" s="72" customFormat="1" ht="46.5">
      <c r="A94" s="73"/>
      <c r="B94" s="112" t="s">
        <v>172</v>
      </c>
      <c r="C94" s="112" t="s">
        <v>103</v>
      </c>
      <c r="D94" s="112" t="s">
        <v>2</v>
      </c>
      <c r="E94" s="123" t="s">
        <v>154</v>
      </c>
      <c r="F94" s="126" t="s">
        <v>49</v>
      </c>
      <c r="G94" s="116" t="s">
        <v>147</v>
      </c>
      <c r="H94" s="46">
        <f t="shared" si="3"/>
        <v>1802776</v>
      </c>
      <c r="I94" s="108">
        <f>1792700+10076</f>
        <v>1802776</v>
      </c>
      <c r="J94" s="108"/>
      <c r="K94" s="88"/>
    </row>
    <row r="95" spans="1:11" s="72" customFormat="1" ht="46.5">
      <c r="A95" s="73"/>
      <c r="B95" s="113" t="s">
        <v>173</v>
      </c>
      <c r="C95" s="113" t="s">
        <v>18</v>
      </c>
      <c r="D95" s="113" t="s">
        <v>2</v>
      </c>
      <c r="E95" s="125" t="s">
        <v>19</v>
      </c>
      <c r="F95" s="126" t="s">
        <v>49</v>
      </c>
      <c r="G95" s="116" t="s">
        <v>147</v>
      </c>
      <c r="H95" s="46">
        <f>I95+J95</f>
        <v>10332808</v>
      </c>
      <c r="I95" s="108">
        <f>10142808+190000</f>
        <v>10332808</v>
      </c>
      <c r="J95" s="108"/>
      <c r="K95" s="88"/>
    </row>
    <row r="96" spans="1:11" s="72" customFormat="1" ht="46.5">
      <c r="A96" s="73"/>
      <c r="B96" s="113" t="s">
        <v>174</v>
      </c>
      <c r="C96" s="113" t="s">
        <v>157</v>
      </c>
      <c r="D96" s="113" t="s">
        <v>158</v>
      </c>
      <c r="E96" s="126" t="s">
        <v>159</v>
      </c>
      <c r="F96" s="127" t="s">
        <v>160</v>
      </c>
      <c r="G96" s="116" t="s">
        <v>161</v>
      </c>
      <c r="H96" s="46">
        <f t="shared" si="3"/>
        <v>347516.74</v>
      </c>
      <c r="I96" s="108"/>
      <c r="J96" s="108">
        <v>347516.74</v>
      </c>
      <c r="K96" s="88"/>
    </row>
    <row r="97" spans="1:11" s="72" customFormat="1" ht="61.5">
      <c r="A97" s="73"/>
      <c r="B97" s="87" t="s">
        <v>175</v>
      </c>
      <c r="C97" s="86" t="s">
        <v>54</v>
      </c>
      <c r="D97" s="86" t="s">
        <v>14</v>
      </c>
      <c r="E97" s="84" t="s">
        <v>58</v>
      </c>
      <c r="F97" s="84" t="s">
        <v>117</v>
      </c>
      <c r="G97" s="82" t="s">
        <v>97</v>
      </c>
      <c r="H97" s="46">
        <f>I97+J97</f>
        <v>29000</v>
      </c>
      <c r="I97" s="107">
        <v>29000</v>
      </c>
      <c r="J97" s="107"/>
      <c r="K97" s="88"/>
    </row>
    <row r="98" spans="2:11" ht="60">
      <c r="B98" s="13" t="s">
        <v>8</v>
      </c>
      <c r="C98" s="13"/>
      <c r="D98" s="13"/>
      <c r="E98" s="14" t="s">
        <v>30</v>
      </c>
      <c r="F98" s="117" t="s">
        <v>35</v>
      </c>
      <c r="G98" s="117"/>
      <c r="H98" s="54">
        <f>I98+J98</f>
        <v>-885100</v>
      </c>
      <c r="I98" s="54">
        <f aca="true" t="shared" si="4" ref="I98:K99">I99</f>
        <v>-885100</v>
      </c>
      <c r="J98" s="54">
        <f t="shared" si="4"/>
        <v>0</v>
      </c>
      <c r="K98" s="54">
        <f t="shared" si="4"/>
        <v>0</v>
      </c>
    </row>
    <row r="99" spans="2:11" ht="60">
      <c r="B99" s="13" t="s">
        <v>9</v>
      </c>
      <c r="C99" s="13"/>
      <c r="D99" s="13"/>
      <c r="E99" s="14" t="s">
        <v>30</v>
      </c>
      <c r="F99" s="117" t="s">
        <v>35</v>
      </c>
      <c r="G99" s="117"/>
      <c r="H99" s="54">
        <f>I99+J99</f>
        <v>-885100</v>
      </c>
      <c r="I99" s="54">
        <f>I100+I101</f>
        <v>-885100</v>
      </c>
      <c r="J99" s="54">
        <f t="shared" si="4"/>
        <v>0</v>
      </c>
      <c r="K99" s="54">
        <f t="shared" si="4"/>
        <v>0</v>
      </c>
    </row>
    <row r="100" spans="1:11" s="20" customFormat="1" ht="30.75">
      <c r="A100" s="23"/>
      <c r="B100" s="55" t="s">
        <v>10</v>
      </c>
      <c r="C100" s="55" t="s">
        <v>11</v>
      </c>
      <c r="D100" s="55" t="s">
        <v>6</v>
      </c>
      <c r="E100" s="56" t="s">
        <v>7</v>
      </c>
      <c r="F100" s="57" t="s">
        <v>41</v>
      </c>
      <c r="G100" s="57" t="s">
        <v>42</v>
      </c>
      <c r="H100" s="101">
        <f>I100+J100</f>
        <v>-685100</v>
      </c>
      <c r="I100" s="102">
        <v>-685100</v>
      </c>
      <c r="J100" s="66"/>
      <c r="K100" s="98"/>
    </row>
    <row r="101" spans="1:11" s="72" customFormat="1" ht="51.75" customHeight="1">
      <c r="A101" s="73"/>
      <c r="B101" s="55" t="s">
        <v>198</v>
      </c>
      <c r="C101" s="55" t="s">
        <v>193</v>
      </c>
      <c r="D101" s="55" t="s">
        <v>194</v>
      </c>
      <c r="E101" s="56" t="s">
        <v>195</v>
      </c>
      <c r="F101" s="57" t="s">
        <v>199</v>
      </c>
      <c r="G101" s="57" t="s">
        <v>200</v>
      </c>
      <c r="H101" s="101">
        <f>I101+J101</f>
        <v>-200000</v>
      </c>
      <c r="I101" s="102">
        <v>-200000</v>
      </c>
      <c r="J101" s="66"/>
      <c r="K101" s="98"/>
    </row>
    <row r="102" spans="1:11" s="72" customFormat="1" ht="45">
      <c r="A102" s="73"/>
      <c r="B102" s="13" t="s">
        <v>177</v>
      </c>
      <c r="C102" s="13"/>
      <c r="D102" s="13"/>
      <c r="E102" s="14" t="s">
        <v>178</v>
      </c>
      <c r="F102" s="117" t="s">
        <v>35</v>
      </c>
      <c r="G102" s="117"/>
      <c r="H102" s="103">
        <f>H103</f>
        <v>400000</v>
      </c>
      <c r="I102" s="103">
        <f>I103</f>
        <v>0</v>
      </c>
      <c r="J102" s="103">
        <f>J103</f>
        <v>400000</v>
      </c>
      <c r="K102" s="103">
        <f>K103</f>
        <v>0</v>
      </c>
    </row>
    <row r="103" spans="1:11" s="72" customFormat="1" ht="45">
      <c r="A103" s="73"/>
      <c r="B103" s="13" t="s">
        <v>179</v>
      </c>
      <c r="C103" s="13"/>
      <c r="D103" s="13"/>
      <c r="E103" s="14" t="s">
        <v>178</v>
      </c>
      <c r="F103" s="117" t="s">
        <v>35</v>
      </c>
      <c r="G103" s="117"/>
      <c r="H103" s="103">
        <f>I103+J103</f>
        <v>400000</v>
      </c>
      <c r="I103" s="103">
        <f>I104</f>
        <v>0</v>
      </c>
      <c r="J103" s="103">
        <f>J104</f>
        <v>400000</v>
      </c>
      <c r="K103" s="103">
        <f>K104</f>
        <v>0</v>
      </c>
    </row>
    <row r="104" spans="1:11" s="72" customFormat="1" ht="33" customHeight="1">
      <c r="A104" s="73"/>
      <c r="B104" s="55" t="s">
        <v>180</v>
      </c>
      <c r="C104" s="55" t="s">
        <v>181</v>
      </c>
      <c r="D104" s="55" t="s">
        <v>182</v>
      </c>
      <c r="E104" s="56" t="s">
        <v>183</v>
      </c>
      <c r="F104" s="57" t="s">
        <v>184</v>
      </c>
      <c r="G104" s="57" t="s">
        <v>185</v>
      </c>
      <c r="H104" s="101">
        <f>I104+J104</f>
        <v>400000</v>
      </c>
      <c r="I104" s="102"/>
      <c r="J104" s="49">
        <v>400000</v>
      </c>
      <c r="K104" s="98"/>
    </row>
    <row r="105" spans="1:11" s="72" customFormat="1" ht="33" customHeight="1">
      <c r="A105" s="73"/>
      <c r="B105" s="13" t="s">
        <v>217</v>
      </c>
      <c r="C105" s="94"/>
      <c r="D105" s="95"/>
      <c r="E105" s="14" t="s">
        <v>218</v>
      </c>
      <c r="F105" s="117" t="s">
        <v>35</v>
      </c>
      <c r="G105" s="96"/>
      <c r="H105" s="103">
        <f>H106</f>
        <v>35000</v>
      </c>
      <c r="I105" s="103">
        <f>I106</f>
        <v>35000</v>
      </c>
      <c r="J105" s="103">
        <f>J106</f>
        <v>0</v>
      </c>
      <c r="K105" s="103">
        <f>K106</f>
        <v>0</v>
      </c>
    </row>
    <row r="106" spans="1:11" s="72" customFormat="1" ht="33" customHeight="1">
      <c r="A106" s="73"/>
      <c r="B106" s="13" t="s">
        <v>219</v>
      </c>
      <c r="C106" s="94"/>
      <c r="D106" s="95"/>
      <c r="E106" s="14" t="s">
        <v>218</v>
      </c>
      <c r="F106" s="117" t="s">
        <v>35</v>
      </c>
      <c r="G106" s="96"/>
      <c r="H106" s="103">
        <f>I106+J106</f>
        <v>35000</v>
      </c>
      <c r="I106" s="104">
        <f>I107</f>
        <v>35000</v>
      </c>
      <c r="J106" s="104">
        <f>J107</f>
        <v>0</v>
      </c>
      <c r="K106" s="104">
        <f>K107</f>
        <v>0</v>
      </c>
    </row>
    <row r="107" spans="1:11" s="72" customFormat="1" ht="52.5" customHeight="1">
      <c r="A107" s="73"/>
      <c r="B107" s="30">
        <v>2319800</v>
      </c>
      <c r="C107" s="30">
        <v>9800</v>
      </c>
      <c r="D107" s="30" t="s">
        <v>14</v>
      </c>
      <c r="E107" s="26" t="s">
        <v>58</v>
      </c>
      <c r="F107" s="42" t="s">
        <v>119</v>
      </c>
      <c r="G107" s="16" t="s">
        <v>57</v>
      </c>
      <c r="H107" s="101">
        <f>I107+J107</f>
        <v>35000</v>
      </c>
      <c r="I107" s="102">
        <v>35000</v>
      </c>
      <c r="J107" s="49"/>
      <c r="K107" s="98"/>
    </row>
    <row r="108" spans="1:11" s="72" customFormat="1" ht="33" customHeight="1">
      <c r="A108" s="73"/>
      <c r="B108" s="13" t="s">
        <v>189</v>
      </c>
      <c r="C108" s="13"/>
      <c r="D108" s="13"/>
      <c r="E108" s="14" t="s">
        <v>190</v>
      </c>
      <c r="F108" s="117" t="s">
        <v>35</v>
      </c>
      <c r="G108" s="91"/>
      <c r="H108" s="103">
        <f>H109</f>
        <v>-100000</v>
      </c>
      <c r="I108" s="103">
        <f>I109</f>
        <v>-100000</v>
      </c>
      <c r="J108" s="103">
        <f>J109</f>
        <v>0</v>
      </c>
      <c r="K108" s="103">
        <f>K109</f>
        <v>0</v>
      </c>
    </row>
    <row r="109" spans="1:11" s="72" customFormat="1" ht="33" customHeight="1">
      <c r="A109" s="73"/>
      <c r="B109" s="13" t="s">
        <v>191</v>
      </c>
      <c r="C109" s="13"/>
      <c r="D109" s="13"/>
      <c r="E109" s="14" t="s">
        <v>190</v>
      </c>
      <c r="F109" s="117" t="s">
        <v>35</v>
      </c>
      <c r="G109" s="91"/>
      <c r="H109" s="103">
        <f>I109+J109</f>
        <v>-100000</v>
      </c>
      <c r="I109" s="103">
        <f>I110</f>
        <v>-100000</v>
      </c>
      <c r="J109" s="103">
        <f>J110</f>
        <v>0</v>
      </c>
      <c r="K109" s="103">
        <f>K110</f>
        <v>0</v>
      </c>
    </row>
    <row r="110" spans="1:11" s="72" customFormat="1" ht="33" customHeight="1">
      <c r="A110" s="73"/>
      <c r="B110" s="55" t="s">
        <v>192</v>
      </c>
      <c r="C110" s="55" t="s">
        <v>193</v>
      </c>
      <c r="D110" s="55" t="s">
        <v>194</v>
      </c>
      <c r="E110" s="56" t="s">
        <v>195</v>
      </c>
      <c r="F110" s="57" t="s">
        <v>196</v>
      </c>
      <c r="G110" s="57" t="s">
        <v>197</v>
      </c>
      <c r="H110" s="101">
        <f>I110+J110</f>
        <v>-100000</v>
      </c>
      <c r="I110" s="102">
        <v>-100000</v>
      </c>
      <c r="J110" s="49"/>
      <c r="K110" s="98"/>
    </row>
    <row r="111" spans="1:11" s="72" customFormat="1" ht="33" customHeight="1">
      <c r="A111" s="73"/>
      <c r="B111" s="92" t="s">
        <v>201</v>
      </c>
      <c r="C111" s="92"/>
      <c r="D111" s="92"/>
      <c r="E111" s="93" t="s">
        <v>202</v>
      </c>
      <c r="F111" s="117" t="s">
        <v>35</v>
      </c>
      <c r="G111" s="91"/>
      <c r="H111" s="103">
        <f>H112</f>
        <v>-459000</v>
      </c>
      <c r="I111" s="103">
        <f>I112</f>
        <v>-459000</v>
      </c>
      <c r="J111" s="103">
        <f>J112</f>
        <v>0</v>
      </c>
      <c r="K111" s="103">
        <f>K112</f>
        <v>0</v>
      </c>
    </row>
    <row r="112" spans="1:11" s="72" customFormat="1" ht="33" customHeight="1">
      <c r="A112" s="73"/>
      <c r="B112" s="92" t="s">
        <v>203</v>
      </c>
      <c r="C112" s="92"/>
      <c r="D112" s="92"/>
      <c r="E112" s="93" t="s">
        <v>202</v>
      </c>
      <c r="F112" s="117" t="s">
        <v>35</v>
      </c>
      <c r="G112" s="91"/>
      <c r="H112" s="103">
        <f>I112+J112</f>
        <v>-459000</v>
      </c>
      <c r="I112" s="103">
        <f>I113+I114+I115</f>
        <v>-459000</v>
      </c>
      <c r="J112" s="103">
        <f>J113+J114+J115</f>
        <v>0</v>
      </c>
      <c r="K112" s="103">
        <f>K113+K114+K115</f>
        <v>0</v>
      </c>
    </row>
    <row r="113" spans="1:11" s="72" customFormat="1" ht="33" customHeight="1">
      <c r="A113" s="73"/>
      <c r="B113" s="55" t="s">
        <v>204</v>
      </c>
      <c r="C113" s="55" t="s">
        <v>205</v>
      </c>
      <c r="D113" s="55" t="s">
        <v>206</v>
      </c>
      <c r="E113" s="56" t="s">
        <v>207</v>
      </c>
      <c r="F113" s="57" t="s">
        <v>208</v>
      </c>
      <c r="G113" s="57" t="s">
        <v>209</v>
      </c>
      <c r="H113" s="105">
        <f>I113+J113</f>
        <v>-400000</v>
      </c>
      <c r="I113" s="102">
        <v>-400000</v>
      </c>
      <c r="J113" s="49"/>
      <c r="K113" s="98"/>
    </row>
    <row r="114" spans="1:11" s="72" customFormat="1" ht="64.5" customHeight="1">
      <c r="A114" s="73"/>
      <c r="B114" s="55" t="s">
        <v>210</v>
      </c>
      <c r="C114" s="55" t="s">
        <v>193</v>
      </c>
      <c r="D114" s="55" t="s">
        <v>194</v>
      </c>
      <c r="E114" s="56" t="s">
        <v>195</v>
      </c>
      <c r="F114" s="57" t="s">
        <v>211</v>
      </c>
      <c r="G114" s="57" t="s">
        <v>212</v>
      </c>
      <c r="H114" s="105">
        <f>I114+J114</f>
        <v>-9000</v>
      </c>
      <c r="I114" s="102">
        <v>-9000</v>
      </c>
      <c r="J114" s="49"/>
      <c r="K114" s="98"/>
    </row>
    <row r="115" spans="1:11" s="72" customFormat="1" ht="38.25" customHeight="1">
      <c r="A115" s="73"/>
      <c r="B115" s="55" t="s">
        <v>210</v>
      </c>
      <c r="C115" s="55" t="s">
        <v>193</v>
      </c>
      <c r="D115" s="55" t="s">
        <v>194</v>
      </c>
      <c r="E115" s="56" t="s">
        <v>195</v>
      </c>
      <c r="F115" s="57" t="s">
        <v>213</v>
      </c>
      <c r="G115" s="57" t="s">
        <v>214</v>
      </c>
      <c r="H115" s="105">
        <f>I115+J115</f>
        <v>-50000</v>
      </c>
      <c r="I115" s="102">
        <v>-50000</v>
      </c>
      <c r="J115" s="49"/>
      <c r="K115" s="98"/>
    </row>
    <row r="116" spans="1:11" s="25" customFormat="1" ht="17.25">
      <c r="A116" s="1"/>
      <c r="B116" s="32"/>
      <c r="C116" s="32"/>
      <c r="D116" s="33"/>
      <c r="E116" s="34" t="s">
        <v>38</v>
      </c>
      <c r="F116" s="35"/>
      <c r="G116" s="35"/>
      <c r="H116" s="109">
        <f>I116+J116</f>
        <v>2218417.2</v>
      </c>
      <c r="I116" s="109">
        <f>I9+I12+I17+I25+I33+I41+I66+I82+I86+I98+I102+I105+I108+I111</f>
        <v>-4798612</v>
      </c>
      <c r="J116" s="109">
        <f>J9+J12+J17+J25+J33+J41+J66+J82+J86+J98+J102+J105+J108+J111</f>
        <v>7017029.2</v>
      </c>
      <c r="K116" s="109">
        <f>K9+K12+K17+K25+K33+K41+K66+K82+K86+K98+K102+K105+K108+K111</f>
        <v>6617029.2</v>
      </c>
    </row>
    <row r="117" ht="95.25" customHeight="1"/>
    <row r="118" spans="2:11" ht="17.25">
      <c r="B118" s="138" t="s">
        <v>4</v>
      </c>
      <c r="C118" s="138"/>
      <c r="D118" s="138"/>
      <c r="E118" s="138"/>
      <c r="F118" s="18"/>
      <c r="G118" s="18"/>
      <c r="H118" s="18"/>
      <c r="I118" s="128" t="s">
        <v>51</v>
      </c>
      <c r="J118" s="128"/>
      <c r="K118" s="128"/>
    </row>
    <row r="119" spans="2:16" ht="20.25" customHeight="1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2"/>
      <c r="M119" s="12"/>
      <c r="N119" s="12"/>
      <c r="O119" s="12"/>
      <c r="P119" s="12"/>
    </row>
    <row r="120" spans="2:16" ht="19.5" customHeight="1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2"/>
      <c r="M120" s="12"/>
      <c r="N120" s="12"/>
      <c r="O120" s="12"/>
      <c r="P120" s="12"/>
    </row>
  </sheetData>
  <sheetProtection/>
  <mergeCells count="17">
    <mergeCell ref="B120:K120"/>
    <mergeCell ref="B2:K2"/>
    <mergeCell ref="B118:E118"/>
    <mergeCell ref="J6:K6"/>
    <mergeCell ref="B6:B7"/>
    <mergeCell ref="C6:C7"/>
    <mergeCell ref="D6:D7"/>
    <mergeCell ref="E6:E7"/>
    <mergeCell ref="F6:F7"/>
    <mergeCell ref="B3:C3"/>
    <mergeCell ref="I118:K118"/>
    <mergeCell ref="G1:K1"/>
    <mergeCell ref="G6:G7"/>
    <mergeCell ref="H6:H7"/>
    <mergeCell ref="I6:I7"/>
    <mergeCell ref="B119:K119"/>
    <mergeCell ref="B4:C4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7" r:id="rId1"/>
  <headerFooter differentFirst="1" alignWithMargins="0">
    <oddHeader>&amp;C&amp;P</oddHeader>
  </headerFooter>
  <rowBreaks count="1" manualBreakCount="1">
    <brk id="1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2021-11-16T07:32:58Z</cp:lastPrinted>
  <dcterms:created xsi:type="dcterms:W3CDTF">2014-01-17T10:52:16Z</dcterms:created>
  <dcterms:modified xsi:type="dcterms:W3CDTF">2021-11-17T10:23:14Z</dcterms:modified>
  <cp:category/>
  <cp:version/>
  <cp:contentType/>
  <cp:contentStatus/>
</cp:coreProperties>
</file>