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0" windowWidth="15480" windowHeight="10080" activeTab="0"/>
  </bookViews>
  <sheets>
    <sheet name="дод.7" sheetId="1" r:id="rId1"/>
  </sheets>
  <definedNames>
    <definedName name="_xlfn.AGGREGATE" hidden="1">#NAME?</definedName>
    <definedName name="_xlnm.Print_Titles" localSheetId="0">'дод.7'!$6:$8</definedName>
    <definedName name="_xlnm.Print_Area" localSheetId="0">'дод.7'!$A$1:$K$122</definedName>
  </definedNames>
  <calcPr fullCalcOnLoad="1"/>
</workbook>
</file>

<file path=xl/sharedStrings.xml><?xml version="1.0" encoding="utf-8"?>
<sst xmlns="http://schemas.openxmlformats.org/spreadsheetml/2006/main" count="531" uniqueCount="240">
  <si>
    <t>Загальний фонд</t>
  </si>
  <si>
    <t>Спеціальний фонд</t>
  </si>
  <si>
    <t>0810</t>
  </si>
  <si>
    <t>1040</t>
  </si>
  <si>
    <t>1090</t>
  </si>
  <si>
    <t>0133</t>
  </si>
  <si>
    <t>0540</t>
  </si>
  <si>
    <t>Перший заступник голови обласної ради</t>
  </si>
  <si>
    <t>0490</t>
  </si>
  <si>
    <t>Рівненська обласна державна адміністрація</t>
  </si>
  <si>
    <t>0470</t>
  </si>
  <si>
    <t>Фінансова підтримка дитячо-юнацьких спортивних шкіл фізкультурно-спортивних товариств</t>
  </si>
  <si>
    <t>5032</t>
  </si>
  <si>
    <t>Заходи з енергозбереження</t>
  </si>
  <si>
    <t>Обласна програма охорони навколишнього природного середовища на 2017-2021 роки</t>
  </si>
  <si>
    <t>0830</t>
  </si>
  <si>
    <t>1510000</t>
  </si>
  <si>
    <t>1500000</t>
  </si>
  <si>
    <t>1200000</t>
  </si>
  <si>
    <t>1210000</t>
  </si>
  <si>
    <t>1217640</t>
  </si>
  <si>
    <t>7640</t>
  </si>
  <si>
    <t>1518340</t>
  </si>
  <si>
    <t>8340</t>
  </si>
  <si>
    <t>Природоохоронні заходи за рахунок цільових фондів</t>
  </si>
  <si>
    <t>2800000</t>
  </si>
  <si>
    <t>2810000</t>
  </si>
  <si>
    <t>2818340</t>
  </si>
  <si>
    <t>7693</t>
  </si>
  <si>
    <t>Інші заходи, пов'язані з економічною діяльністю</t>
  </si>
  <si>
    <t>2700000</t>
  </si>
  <si>
    <t>2710000</t>
  </si>
  <si>
    <t>2717693</t>
  </si>
  <si>
    <t>0600000</t>
  </si>
  <si>
    <t>0610000</t>
  </si>
  <si>
    <t>2318420</t>
  </si>
  <si>
    <t>8420</t>
  </si>
  <si>
    <t>Інші заходи у сфері засобів масової інформації</t>
  </si>
  <si>
    <t>2300000</t>
  </si>
  <si>
    <t>2310000</t>
  </si>
  <si>
    <t>0180</t>
  </si>
  <si>
    <t>Інша діяльність у сфері державного управління</t>
  </si>
  <si>
    <t>0200000</t>
  </si>
  <si>
    <t>0210000</t>
  </si>
  <si>
    <t>5051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</si>
  <si>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</si>
  <si>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</si>
  <si>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інших закладів у сфері соціального захисту і соціального забезпечення</t>
  </si>
  <si>
    <t>2310180</t>
  </si>
  <si>
    <t>Програма сприяння розвитку громадянського суспільства в Рівненській області на 2017-2021 роки</t>
  </si>
  <si>
    <t>3133</t>
  </si>
  <si>
    <t>Інші заходи та заклади молодіжної політики</t>
  </si>
  <si>
    <t>0800000</t>
  </si>
  <si>
    <t>0810000</t>
  </si>
  <si>
    <t>0813241</t>
  </si>
  <si>
    <t>Обласна програма матеріальної підтримки найбільш незахищених верств населення на 2018-2022 роки</t>
  </si>
  <si>
    <t>1000000</t>
  </si>
  <si>
    <t>Управління культури і туризму Рівненської  обласної державної адміністрації</t>
  </si>
  <si>
    <t>1010000</t>
  </si>
  <si>
    <t>1017622</t>
  </si>
  <si>
    <t>7622</t>
  </si>
  <si>
    <t>Реалізація програм і заходів в галузі туризму та курортів</t>
  </si>
  <si>
    <t>0700000</t>
  </si>
  <si>
    <t>0710000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</si>
  <si>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</si>
  <si>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 з питань будівництва та архітектури Рівненської обласної державної адміністрації</t>
  </si>
  <si>
    <t>Управління інформаційної діяльності та комунікацій з громадськістю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</si>
  <si>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</si>
  <si>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</si>
  <si>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 освіти і науки Рівненської обласної державної адміністрації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</si>
  <si>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</si>
  <si>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</si>
  <si>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</si>
  <si>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</si>
  <si>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</si>
  <si>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</si>
  <si>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Рішення обласної ради від 17.03.2017 №482</t>
  </si>
  <si>
    <t>УСЬОГО</t>
  </si>
  <si>
    <t>1219770</t>
  </si>
  <si>
    <t>9770</t>
  </si>
  <si>
    <t>Інші субвенції з місцевого бюджету</t>
  </si>
  <si>
    <t>Комплексна програма енергоефективності Рівненської області на 2018-2025 роки</t>
  </si>
  <si>
    <t>Рішення обласної ради від 16.03.2018 №866</t>
  </si>
  <si>
    <t>Рішення обласної ради від 17.03.2017 №484</t>
  </si>
  <si>
    <t>0829</t>
  </si>
  <si>
    <t>1014082</t>
  </si>
  <si>
    <t>4082</t>
  </si>
  <si>
    <t>Інші заходи в галузі культури і мистецтва</t>
  </si>
  <si>
    <t xml:space="preserve">Програма розвитку культури Рівненської області на період до 2022 року </t>
  </si>
  <si>
    <t>Рішення обласної ради від 16.03.2018 №859</t>
  </si>
  <si>
    <t>Рішення обласної ради від 01.12.2017 №750</t>
  </si>
  <si>
    <t>(код бюджету)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</si>
  <si>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</si>
  <si>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</si>
  <si>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</si>
  <si>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3517430</t>
  </si>
  <si>
    <t>0454</t>
  </si>
  <si>
    <t>Утримання та розвиток місцевих аеропортів</t>
  </si>
  <si>
    <t>(грн)</t>
  </si>
  <si>
    <t>1217693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</si>
  <si>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</si>
  <si>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</si>
  <si>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</si>
  <si>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 xml:space="preserve">Програма економічного та соціального розвитку Рівненської області на 2021 рік (проведення щорічного обласного конкурсу проектів розвитку територіальних громад області)
</t>
  </si>
  <si>
    <t>Обласна програма надання фінансової підтримки комунальному підприємству "Управління майновим комплексом" Рівненської обласної ради на 2021 рік</t>
  </si>
  <si>
    <t>1217670</t>
  </si>
  <si>
    <t>7670</t>
  </si>
  <si>
    <t>Внески до статутного капіталу суб’єктів господарювання</t>
  </si>
  <si>
    <t>Програма розвитку та підтримки обласного комунального підприємства "Міжнародний аеропорт Рівне" на 2021-2023 роки</t>
  </si>
  <si>
    <t>Програма розвитку туризму в Рівненській області на 2021-2023 роки</t>
  </si>
  <si>
    <t>Обласна програма підтримки молоді на 2021-2023 роки</t>
  </si>
  <si>
    <t>0813133</t>
  </si>
  <si>
    <t>0815032</t>
  </si>
  <si>
    <t>Програма розвитку фізичної культури і спорту в Рівненській області на період до 2021 року</t>
  </si>
  <si>
    <t>0815051</t>
  </si>
  <si>
    <t>0815062</t>
  </si>
  <si>
    <t>Сергій СВИСТАЛЮК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</si>
  <si>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</si>
  <si>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</si>
  <si>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Рішення обласної ради від 24.12.2020 №45</t>
  </si>
  <si>
    <t>Рішення обласної ради від 24.12.2020 №55</t>
  </si>
  <si>
    <t>Рішення обласної ради від 24.12.2020 №38</t>
  </si>
  <si>
    <t>Рішення обласної ради від 24.12.2020 №56</t>
  </si>
  <si>
    <t>Рішення обласної ради від 24.12.2020 №44</t>
  </si>
  <si>
    <t>Обласна програма забезпечення поінформованості населення та сприяння розвитку інформаційного простору Рівненської області на 2021-2023 роки</t>
  </si>
  <si>
    <t>Рішення обласної ради від 24.12.2020 №42</t>
  </si>
  <si>
    <t>Рішення обласної ради від 24.12.2020 №46</t>
  </si>
  <si>
    <t>2719770</t>
  </si>
  <si>
    <t>Департамент цифрової трансформації та суспільних комунікацій Рівненської обласної державної адміністрації</t>
  </si>
  <si>
    <t>2819740</t>
  </si>
  <si>
    <t>9740</t>
  </si>
  <si>
    <t>Субвенція з місцевого бюджету на здійснення природоохоронних заходів</t>
  </si>
  <si>
    <t>Рішення обласної ради від 02.06.2021 №154</t>
  </si>
  <si>
    <t>0219800</t>
  </si>
  <si>
    <t>9800</t>
  </si>
  <si>
    <t>0619800</t>
  </si>
  <si>
    <t>Департамент цивільного захисту та  охорони здоров’я населення Рівненської обласної державної адміністрації</t>
  </si>
  <si>
    <t>1519740</t>
  </si>
  <si>
    <t>0819800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</si>
  <si>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rFont val="Times New Roman"/>
        <family val="1"/>
      </rPr>
      <t xml:space="preserve"> </t>
    </r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</si>
  <si>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2021-2023 роки, з них</t>
  </si>
  <si>
    <t>Апарат Рівненської обласної державної адміністрації</t>
  </si>
  <si>
    <t>Державний архів Рівненської області</t>
  </si>
  <si>
    <t>Відділ внутрішнього аудиту Рівненської обласної державної адміністрації</t>
  </si>
  <si>
    <t>Програма інформатизації Рівненської області на 2021 -2023 роки</t>
  </si>
  <si>
    <t>Рішення обласної ради від 11.03.2021 №71</t>
  </si>
  <si>
    <t>Рішення обласної ради від 11.03.2021 №70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</si>
  <si>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</si>
  <si>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2021-2023 роки</t>
  </si>
  <si>
    <t>2500000</t>
  </si>
  <si>
    <t>Управління міжнародного співробітництва та європейської інтеграції Рівненської обласної державної адміністрації</t>
  </si>
  <si>
    <t>2510000</t>
  </si>
  <si>
    <t>2400000</t>
  </si>
  <si>
    <t>Департамент агропромислового розвитку Рівненської обласної державної адміністрації</t>
  </si>
  <si>
    <t>2410000</t>
  </si>
  <si>
    <t>0719800</t>
  </si>
  <si>
    <t>0900000</t>
  </si>
  <si>
    <t>Служба у справах дітей Рівненської обласної державної адміністрації</t>
  </si>
  <si>
    <t>0910000</t>
  </si>
  <si>
    <t>0919800</t>
  </si>
  <si>
    <t>3700000</t>
  </si>
  <si>
    <t>Департамент фінансів Рівненської обласної державної адміністрації</t>
  </si>
  <si>
    <t>3710000</t>
  </si>
  <si>
    <t>0210180</t>
  </si>
  <si>
    <t>Обласна комплексна програма профілактики правопорушень та боротьби із злочинністю на 2021-2023 роки, з них</t>
  </si>
  <si>
    <t>Рішення обласної ради від 11.03.2021 №67</t>
  </si>
  <si>
    <t>Головне управління Національної поліції в Рівненській області</t>
  </si>
  <si>
    <t>Обласна програма запобігання виникненню лісових і торф’яних пожеж та забезпечення їх ефективного гасіння на 2017-2021 роки</t>
  </si>
  <si>
    <t>Рішення обласної ради від 17.03.2017 №480</t>
  </si>
  <si>
    <t xml:space="preserve">Обласна програма фінансової підтримки та розвитку обласних комунальних підприємств та закладів охорони здоров'я Рівненської обласної ради на 2021 рік </t>
  </si>
  <si>
    <t>Рішення обласної ради від 24.12.2020 №50</t>
  </si>
  <si>
    <t>0712152</t>
  </si>
  <si>
    <t>2152</t>
  </si>
  <si>
    <t>0763</t>
  </si>
  <si>
    <t>Інші програми та заходи у сфері охорони здоров’я</t>
  </si>
  <si>
    <t>Обласна комплексна програма  соціальної підтримки учасників антитерористичної операції та осіб, які брали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забезпечення їх здійснення, на 2019-2022 роки</t>
  </si>
  <si>
    <t>Рішення обласної ради від 14.06.2019 №1368</t>
  </si>
  <si>
    <t>2010</t>
  </si>
  <si>
    <t>2020</t>
  </si>
  <si>
    <t>2319800</t>
  </si>
  <si>
    <t>0813242</t>
  </si>
  <si>
    <t>Інші заходи у сфері соціального захисту і соціального забезпечення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</si>
  <si>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</si>
  <si>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</si>
  <si>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</si>
  <si>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Рішення обласної ради від 16.03.2018 №862</t>
  </si>
  <si>
    <t>Стоматологічна допомога населенню</t>
  </si>
  <si>
    <t>0712100</t>
  </si>
  <si>
    <t>0712130</t>
  </si>
  <si>
    <t>0712151</t>
  </si>
  <si>
    <t>0731</t>
  </si>
  <si>
    <t>0732</t>
  </si>
  <si>
    <t>Багатопрофільна стаціонарна медична допомога населенню</t>
  </si>
  <si>
    <t xml:space="preserve">Спеціалізована стаціонарна медична допомога населенню </t>
  </si>
  <si>
    <t>0712010</t>
  </si>
  <si>
    <t>0712020</t>
  </si>
  <si>
    <t>Обласна програма з запобігання поширенню, діагностики та лікування на території Рівненської області COVID-19 на 2021 рік</t>
  </si>
  <si>
    <t>Рішення обласної ради від 24.12.2020 №47</t>
  </si>
  <si>
    <t>Проведення належної медико-соціальної експертизи (МСЕК)</t>
  </si>
  <si>
    <t>Забезпечення діяльності інших закладів у сфері охорони здоров’я</t>
  </si>
  <si>
    <t>0817323</t>
  </si>
  <si>
    <t>7323</t>
  </si>
  <si>
    <t>0617321</t>
  </si>
  <si>
    <t>7321</t>
  </si>
  <si>
    <t>0443</t>
  </si>
  <si>
    <t>Будівництво освітніх установ та закладів</t>
  </si>
  <si>
    <t>0722</t>
  </si>
  <si>
    <t>Будівництво  установ та закладів соціальної сфери</t>
  </si>
  <si>
    <t>Зміни до розподілу витрат обласного бюджету на реалізацію місцевих/регіональних програм у 2021 році</t>
  </si>
  <si>
    <t xml:space="preserve"> </t>
  </si>
  <si>
    <t xml:space="preserve">Обласна цільова соціальна програма національно-патріотичного виховання у Рівненській області на  2021-2025 роки </t>
  </si>
  <si>
    <t>Обласна цільова соціальна програма національно-патріотичного виховання у Рівненській області на 2021-2025 роки</t>
  </si>
  <si>
    <t xml:space="preserve">Інші програми та заходи у сфері освіти </t>
  </si>
  <si>
    <t>0611142</t>
  </si>
  <si>
    <t>1142</t>
  </si>
  <si>
    <t>0990</t>
  </si>
  <si>
    <t xml:space="preserve">Обласна програма підтримки молоді на 2021 - 2023 роки </t>
  </si>
  <si>
    <t>0100000</t>
  </si>
  <si>
    <t xml:space="preserve">Рівненська обласна рада </t>
  </si>
  <si>
    <t>0110000</t>
  </si>
  <si>
    <t>0110180</t>
  </si>
  <si>
    <t>0218210</t>
  </si>
  <si>
    <t>8210</t>
  </si>
  <si>
    <t>0380</t>
  </si>
  <si>
    <t>Муніципальні формування з охорони громадського порядку</t>
  </si>
  <si>
    <t>Обласна комплексна програма профілактики правопорушень та боротьби із злочинністю на 2021-2023 роки</t>
  </si>
  <si>
    <t>Обласна програма забезпечення поінформованості населення та сприяння розвитку інформаційного простору Рівненської області на 2021-2024 роки</t>
  </si>
  <si>
    <t>0118420</t>
  </si>
  <si>
    <t>Рішення обласної ради від 24.12.2020 №40</t>
  </si>
  <si>
    <t>2517693</t>
  </si>
  <si>
    <t>Обласна програма розвитку міжнародного  співробітництва  на 2019-2021 роки</t>
  </si>
  <si>
    <t>Рішення обласної ради від 07.09.2018 №1091</t>
  </si>
  <si>
    <t xml:space="preserve">Програма розвитку інвестиційної діяльності в Рівненській області на 2021-2023 роки </t>
  </si>
  <si>
    <t>Рішення обласної ради від 19.08.2021 №253</t>
  </si>
  <si>
    <t>3517670</t>
  </si>
  <si>
    <t>Внески до статутного капіталу суб'єктів господарювання</t>
  </si>
  <si>
    <t>Програма розвитку та підтримки  комунального підприємства "Автобаза" Рівненської обласної ради  на 2020-2022 роки</t>
  </si>
  <si>
    <t>3517693</t>
  </si>
  <si>
    <t>Рішення обласної ради від 20.12.2019 №1593</t>
  </si>
  <si>
    <t>Додаток 6
до рішення Рівненської обласної ради
"Про внесення змін до обласного бюджету Рівненської області на 2021 рік"
від 19 серпня 2021 року  №265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</si>
</sst>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4"/>
      <color indexed="8"/>
      <name val="Times New Roman Cyr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b/>
      <sz val="8"/>
      <color indexed="10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7" fillId="7" borderId="1" applyNumberFormat="0" applyAlignment="0" applyProtection="0"/>
    <xf numFmtId="191" fontId="1" fillId="0" borderId="0" applyFont="0" applyFill="0" applyBorder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8" fillId="0" borderId="6" applyNumberFormat="0" applyFill="0" applyAlignment="0" applyProtection="0"/>
    <xf numFmtId="0" fontId="12" fillId="0" borderId="7" applyNumberFormat="0" applyFill="0" applyAlignment="0" applyProtection="0"/>
    <xf numFmtId="0" fontId="10" fillId="45" borderId="8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47" borderId="9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6" fillId="3" borderId="0" applyNumberFormat="0" applyBorder="0" applyAlignment="0" applyProtection="0"/>
    <xf numFmtId="0" fontId="5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0" fontId="60" fillId="47" borderId="13" applyNumberFormat="0" applyAlignment="0" applyProtection="0"/>
    <xf numFmtId="0" fontId="61" fillId="51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2" fillId="0" borderId="15" xfId="0" applyNumberFormat="1" applyFont="1" applyBorder="1" applyAlignment="1">
      <alignment horizontal="center" vertical="top" wrapText="1"/>
    </xf>
    <xf numFmtId="49" fontId="33" fillId="46" borderId="15" xfId="0" applyNumberFormat="1" applyFont="1" applyFill="1" applyBorder="1" applyAlignment="1">
      <alignment horizontal="center" vertical="top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2" fillId="52" borderId="15" xfId="0" applyNumberFormat="1" applyFont="1" applyFill="1" applyBorder="1" applyAlignment="1" applyProtection="1">
      <alignment vertical="top" wrapText="1"/>
      <protection locked="0"/>
    </xf>
    <xf numFmtId="49" fontId="33" fillId="46" borderId="15" xfId="0" applyNumberFormat="1" applyFont="1" applyFill="1" applyBorder="1" applyAlignment="1" applyProtection="1">
      <alignment vertical="top" wrapText="1"/>
      <protection locked="0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192" fontId="20" fillId="46" borderId="15" xfId="102" applyNumberFormat="1" applyFont="1" applyFill="1" applyBorder="1" applyAlignment="1">
      <alignment horizontal="center" vertical="center"/>
      <protection/>
    </xf>
    <xf numFmtId="49" fontId="29" fillId="0" borderId="15" xfId="0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29" fillId="0" borderId="15" xfId="0" applyNumberFormat="1" applyFont="1" applyFill="1" applyBorder="1" applyAlignment="1">
      <alignment vertical="top" wrapText="1"/>
    </xf>
    <xf numFmtId="49" fontId="34" fillId="0" borderId="0" xfId="0" applyNumberFormat="1" applyFont="1" applyFill="1" applyBorder="1" applyAlignment="1" applyProtection="1">
      <alignment vertical="top" wrapText="1"/>
      <protection locked="0"/>
    </xf>
    <xf numFmtId="49" fontId="29" fillId="0" borderId="15" xfId="0" applyNumberFormat="1" applyFont="1" applyFill="1" applyBorder="1" applyAlignment="1" applyProtection="1">
      <alignment vertical="top" wrapText="1"/>
      <protection locked="0"/>
    </xf>
    <xf numFmtId="49" fontId="29" fillId="0" borderId="15" xfId="0" applyNumberFormat="1" applyFont="1" applyBorder="1" applyAlignment="1" applyProtection="1">
      <alignment vertical="top" wrapText="1"/>
      <protection locked="0"/>
    </xf>
    <xf numFmtId="0" fontId="63" fillId="0" borderId="0" xfId="0" applyFont="1" applyFill="1" applyAlignment="1">
      <alignment/>
    </xf>
    <xf numFmtId="0" fontId="63" fillId="46" borderId="0" xfId="0" applyNumberFormat="1" applyFont="1" applyFill="1" applyAlignment="1" applyProtection="1">
      <alignment/>
      <protection/>
    </xf>
    <xf numFmtId="0" fontId="63" fillId="46" borderId="0" xfId="0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3" fontId="64" fillId="46" borderId="15" xfId="102" applyNumberFormat="1" applyFont="1" applyFill="1" applyBorder="1" applyAlignment="1">
      <alignment horizontal="right" vertical="top"/>
      <protection/>
    </xf>
    <xf numFmtId="4" fontId="20" fillId="0" borderId="15" xfId="102" applyNumberFormat="1" applyFont="1" applyBorder="1">
      <alignment vertical="top"/>
      <protection/>
    </xf>
    <xf numFmtId="4" fontId="29" fillId="0" borderId="15" xfId="102" applyNumberFormat="1" applyFont="1" applyBorder="1">
      <alignment vertical="top"/>
      <protection/>
    </xf>
    <xf numFmtId="4" fontId="20" fillId="0" borderId="15" xfId="102" applyNumberFormat="1" applyFont="1" applyFill="1" applyBorder="1">
      <alignment vertical="top"/>
      <protection/>
    </xf>
    <xf numFmtId="4" fontId="29" fillId="0" borderId="15" xfId="102" applyNumberFormat="1" applyFont="1" applyFill="1" applyBorder="1">
      <alignment vertical="top"/>
      <protection/>
    </xf>
    <xf numFmtId="4" fontId="20" fillId="46" borderId="15" xfId="102" applyNumberFormat="1" applyFont="1" applyFill="1" applyBorder="1">
      <alignment vertical="top"/>
      <protection/>
    </xf>
    <xf numFmtId="0" fontId="0" fillId="0" borderId="0" xfId="0" applyFont="1" applyFill="1" applyAlignment="1">
      <alignment/>
    </xf>
    <xf numFmtId="4" fontId="20" fillId="0" borderId="15" xfId="102" applyNumberFormat="1" applyFont="1" applyBorder="1" applyAlignment="1">
      <alignment horizontal="right" vertical="top"/>
      <protection/>
    </xf>
    <xf numFmtId="4" fontId="29" fillId="0" borderId="15" xfId="102" applyNumberFormat="1" applyFont="1" applyBorder="1" applyAlignment="1">
      <alignment horizontal="right" vertical="top"/>
      <protection/>
    </xf>
    <xf numFmtId="49" fontId="20" fillId="46" borderId="15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top" wrapText="1"/>
    </xf>
    <xf numFmtId="192" fontId="29" fillId="0" borderId="15" xfId="102" applyNumberFormat="1" applyFont="1" applyBorder="1" applyAlignment="1">
      <alignment vertical="top" wrapText="1"/>
      <protection/>
    </xf>
    <xf numFmtId="49" fontId="32" fillId="0" borderId="15" xfId="0" applyNumberFormat="1" applyFont="1" applyFill="1" applyBorder="1" applyAlignment="1">
      <alignment vertical="top" wrapText="1"/>
    </xf>
    <xf numFmtId="49" fontId="29" fillId="53" borderId="15" xfId="0" applyNumberFormat="1" applyFont="1" applyFill="1" applyBorder="1" applyAlignment="1">
      <alignment vertical="top" wrapText="1"/>
    </xf>
    <xf numFmtId="49" fontId="32" fillId="53" borderId="15" xfId="0" applyNumberFormat="1" applyFont="1" applyFill="1" applyBorder="1" applyAlignment="1">
      <alignment horizontal="center" vertical="top" wrapText="1"/>
    </xf>
    <xf numFmtId="49" fontId="32" fillId="53" borderId="15" xfId="0" applyNumberFormat="1" applyFont="1" applyFill="1" applyBorder="1" applyAlignment="1">
      <alignment horizontal="center" vertical="top" wrapText="1"/>
    </xf>
    <xf numFmtId="0" fontId="29" fillId="52" borderId="15" xfId="0" applyFont="1" applyFill="1" applyBorder="1" applyAlignment="1">
      <alignment horizontal="center" vertical="top" wrapText="1"/>
    </xf>
    <xf numFmtId="49" fontId="29" fillId="52" borderId="15" xfId="0" applyNumberFormat="1" applyFont="1" applyFill="1" applyBorder="1" applyAlignment="1">
      <alignment horizontal="center" vertical="top" wrapText="1"/>
    </xf>
    <xf numFmtId="0" fontId="29" fillId="0" borderId="15" xfId="0" applyFont="1" applyBorder="1" applyAlignment="1">
      <alignment vertical="top" wrapText="1"/>
    </xf>
    <xf numFmtId="0" fontId="29" fillId="0" borderId="15" xfId="0" applyNumberFormat="1" applyFont="1" applyBorder="1" applyAlignment="1" applyProtection="1">
      <alignment vertical="top" wrapText="1"/>
      <protection locked="0"/>
    </xf>
    <xf numFmtId="49" fontId="32" fillId="0" borderId="15" xfId="0" applyNumberFormat="1" applyFont="1" applyBorder="1" applyAlignment="1">
      <alignment horizontal="left" vertical="top" wrapText="1"/>
    </xf>
    <xf numFmtId="0" fontId="29" fillId="0" borderId="15" xfId="0" applyFont="1" applyBorder="1" applyAlignment="1">
      <alignment horizontal="left" wrapText="1"/>
    </xf>
    <xf numFmtId="192" fontId="29" fillId="0" borderId="15" xfId="102" applyNumberFormat="1" applyFont="1" applyBorder="1" applyAlignment="1">
      <alignment horizontal="left" vertical="top" wrapText="1"/>
      <protection/>
    </xf>
    <xf numFmtId="0" fontId="29" fillId="0" borderId="15" xfId="0" applyFont="1" applyFill="1" applyBorder="1" applyAlignment="1">
      <alignment horizontal="left" vertical="center" wrapText="1"/>
    </xf>
    <xf numFmtId="0" fontId="0" fillId="46" borderId="0" xfId="0" applyNumberFormat="1" applyFont="1" applyFill="1" applyAlignment="1" applyProtection="1">
      <alignment/>
      <protection/>
    </xf>
    <xf numFmtId="49" fontId="33" fillId="46" borderId="15" xfId="0" applyNumberFormat="1" applyFont="1" applyFill="1" applyBorder="1" applyAlignment="1">
      <alignment vertical="top" wrapText="1"/>
    </xf>
    <xf numFmtId="0" fontId="0" fillId="46" borderId="0" xfId="0" applyFont="1" applyFill="1" applyAlignment="1">
      <alignment/>
    </xf>
    <xf numFmtId="49" fontId="32" fillId="0" borderId="15" xfId="0" applyNumberFormat="1" applyFont="1" applyBorder="1" applyAlignment="1">
      <alignment horizontal="left" vertical="top" wrapText="1"/>
    </xf>
    <xf numFmtId="49" fontId="37" fillId="0" borderId="15" xfId="0" applyNumberFormat="1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left" vertical="top" wrapText="1"/>
    </xf>
    <xf numFmtId="192" fontId="38" fillId="0" borderId="15" xfId="102" applyNumberFormat="1" applyFont="1" applyBorder="1" applyAlignment="1">
      <alignment vertical="top" wrapText="1"/>
      <protection/>
    </xf>
    <xf numFmtId="192" fontId="20" fillId="0" borderId="15" xfId="102" applyNumberFormat="1" applyFont="1" applyFill="1" applyBorder="1" applyAlignment="1">
      <alignment horizontal="center" vertical="center"/>
      <protection/>
    </xf>
    <xf numFmtId="0" fontId="29" fillId="0" borderId="15" xfId="0" applyNumberFormat="1" applyFont="1" applyBorder="1" applyAlignment="1" applyProtection="1">
      <alignment horizontal="center" vertical="top" wrapText="1"/>
      <protection locked="0"/>
    </xf>
    <xf numFmtId="49" fontId="29" fillId="0" borderId="15" xfId="0" applyNumberFormat="1" applyFont="1" applyBorder="1" applyAlignment="1" applyProtection="1">
      <alignment horizontal="center" vertical="top" wrapText="1"/>
      <protection locked="0"/>
    </xf>
    <xf numFmtId="49" fontId="33" fillId="46" borderId="15" xfId="0" applyNumberFormat="1" applyFont="1" applyFill="1" applyBorder="1" applyAlignment="1" applyProtection="1">
      <alignment vertical="top" wrapText="1"/>
      <protection locked="0"/>
    </xf>
    <xf numFmtId="192" fontId="40" fillId="0" borderId="15" xfId="102" applyNumberFormat="1" applyFont="1" applyBorder="1" applyAlignment="1">
      <alignment vertical="top" wrapText="1"/>
      <protection/>
    </xf>
    <xf numFmtId="49" fontId="32" fillId="0" borderId="15" xfId="0" applyNumberFormat="1" applyFont="1" applyFill="1" applyBorder="1" applyAlignment="1">
      <alignment horizontal="left" vertical="top" wrapText="1"/>
    </xf>
    <xf numFmtId="192" fontId="29" fillId="0" borderId="15" xfId="102" applyNumberFormat="1" applyFont="1" applyFill="1" applyBorder="1" applyAlignment="1">
      <alignment horizontal="left" vertical="center" wrapText="1"/>
      <protection/>
    </xf>
    <xf numFmtId="49" fontId="32" fillId="0" borderId="15" xfId="0" applyNumberFormat="1" applyFont="1" applyFill="1" applyBorder="1" applyAlignment="1">
      <alignment horizontal="center" vertical="top" wrapText="1"/>
    </xf>
    <xf numFmtId="49" fontId="32" fillId="0" borderId="15" xfId="0" applyNumberFormat="1" applyFont="1" applyFill="1" applyBorder="1" applyAlignment="1">
      <alignment horizontal="center" vertical="top" wrapText="1"/>
    </xf>
    <xf numFmtId="49" fontId="33" fillId="53" borderId="15" xfId="0" applyNumberFormat="1" applyFont="1" applyFill="1" applyBorder="1" applyAlignment="1">
      <alignment vertical="top" wrapText="1"/>
    </xf>
    <xf numFmtId="49" fontId="32" fillId="0" borderId="15" xfId="94" applyNumberFormat="1" applyFont="1" applyFill="1" applyBorder="1" applyAlignment="1">
      <alignment horizontal="center" vertical="top" wrapText="1"/>
      <protection/>
    </xf>
    <xf numFmtId="49" fontId="32" fillId="0" borderId="15" xfId="94" applyNumberFormat="1" applyFont="1" applyFill="1" applyBorder="1" applyAlignment="1">
      <alignment horizontal="center" vertical="top" wrapText="1"/>
      <protection/>
    </xf>
    <xf numFmtId="49" fontId="29" fillId="0" borderId="15" xfId="94" applyNumberFormat="1" applyFont="1" applyFill="1" applyBorder="1" applyAlignment="1" applyProtection="1">
      <alignment vertical="top" wrapText="1"/>
      <protection locked="0"/>
    </xf>
    <xf numFmtId="0" fontId="29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192" fontId="43" fillId="0" borderId="15" xfId="0" applyNumberFormat="1" applyFont="1" applyBorder="1" applyAlignment="1">
      <alignment vertical="justify"/>
    </xf>
    <xf numFmtId="49" fontId="29" fillId="0" borderId="15" xfId="0" applyNumberFormat="1" applyFont="1" applyFill="1" applyBorder="1" applyAlignment="1">
      <alignment horizontal="center" vertical="top" wrapText="1"/>
    </xf>
    <xf numFmtId="192" fontId="29" fillId="0" borderId="15" xfId="102" applyNumberFormat="1" applyFont="1" applyFill="1" applyBorder="1" applyAlignment="1">
      <alignment vertical="top" wrapText="1"/>
      <protection/>
    </xf>
    <xf numFmtId="0" fontId="0" fillId="0" borderId="14" xfId="0" applyFont="1" applyFill="1" applyBorder="1" applyAlignment="1">
      <alignment horizontal="center"/>
    </xf>
    <xf numFmtId="4" fontId="20" fillId="46" borderId="15" xfId="102" applyNumberFormat="1" applyFont="1" applyFill="1" applyBorder="1" applyAlignment="1">
      <alignment horizontal="right" vertical="top"/>
      <protection/>
    </xf>
    <xf numFmtId="4" fontId="20" fillId="0" borderId="15" xfId="0" applyNumberFormat="1" applyFont="1" applyFill="1" applyBorder="1" applyAlignment="1">
      <alignment horizontal="right" vertical="top" wrapText="1"/>
    </xf>
    <xf numFmtId="4" fontId="29" fillId="0" borderId="15" xfId="0" applyNumberFormat="1" applyFont="1" applyFill="1" applyBorder="1" applyAlignment="1">
      <alignment horizontal="right" vertical="top" wrapText="1"/>
    </xf>
    <xf numFmtId="4" fontId="20" fillId="0" borderId="15" xfId="102" applyNumberFormat="1" applyFont="1" applyFill="1" applyBorder="1" applyAlignment="1">
      <alignment horizontal="right" vertical="top"/>
      <protection/>
    </xf>
    <xf numFmtId="4" fontId="29" fillId="0" borderId="15" xfId="102" applyNumberFormat="1" applyFont="1" applyFill="1" applyBorder="1" applyAlignment="1">
      <alignment horizontal="right" vertical="top"/>
      <protection/>
    </xf>
    <xf numFmtId="4" fontId="65" fillId="0" borderId="15" xfId="0" applyNumberFormat="1" applyFont="1" applyFill="1" applyBorder="1" applyAlignment="1">
      <alignment horizontal="right" vertical="top" wrapText="1"/>
    </xf>
    <xf numFmtId="4" fontId="64" fillId="0" borderId="15" xfId="0" applyNumberFormat="1" applyFont="1" applyFill="1" applyBorder="1" applyAlignment="1">
      <alignment horizontal="right" vertical="top" wrapText="1"/>
    </xf>
    <xf numFmtId="4" fontId="65" fillId="0" borderId="15" xfId="102" applyNumberFormat="1" applyFont="1" applyFill="1" applyBorder="1">
      <alignment vertical="top"/>
      <protection/>
    </xf>
    <xf numFmtId="4" fontId="20" fillId="53" borderId="15" xfId="0" applyNumberFormat="1" applyFont="1" applyFill="1" applyBorder="1" applyAlignment="1">
      <alignment horizontal="right" vertical="top" wrapText="1"/>
    </xf>
    <xf numFmtId="4" fontId="29" fillId="53" borderId="15" xfId="102" applyNumberFormat="1" applyFont="1" applyFill="1" applyBorder="1">
      <alignment vertical="top"/>
      <protection/>
    </xf>
    <xf numFmtId="4" fontId="64" fillId="0" borderId="15" xfId="102" applyNumberFormat="1" applyFont="1" applyBorder="1">
      <alignment vertical="top"/>
      <protection/>
    </xf>
    <xf numFmtId="4" fontId="65" fillId="0" borderId="15" xfId="102" applyNumberFormat="1" applyFont="1" applyBorder="1">
      <alignment vertical="top"/>
      <protection/>
    </xf>
    <xf numFmtId="4" fontId="20" fillId="53" borderId="15" xfId="102" applyNumberFormat="1" applyFont="1" applyFill="1" applyBorder="1">
      <alignment vertical="top"/>
      <protection/>
    </xf>
    <xf numFmtId="4" fontId="20" fillId="0" borderId="15" xfId="0" applyNumberFormat="1" applyFont="1" applyBorder="1" applyAlignment="1">
      <alignment vertical="justify"/>
    </xf>
    <xf numFmtId="3" fontId="64" fillId="0" borderId="0" xfId="102" applyNumberFormat="1" applyFont="1" applyFill="1" applyBorder="1" applyAlignment="1">
      <alignment horizontal="right" vertical="top"/>
      <protection/>
    </xf>
    <xf numFmtId="49" fontId="32" fillId="0" borderId="15" xfId="0" applyNumberFormat="1" applyFont="1" applyFill="1" applyBorder="1" applyAlignment="1" applyProtection="1">
      <alignment vertical="top" wrapText="1"/>
      <protection locked="0"/>
    </xf>
    <xf numFmtId="192" fontId="29" fillId="0" borderId="15" xfId="102" applyNumberFormat="1" applyFont="1" applyFill="1" applyBorder="1" applyAlignment="1">
      <alignment horizontal="center" vertical="center"/>
      <protection/>
    </xf>
    <xf numFmtId="49" fontId="33" fillId="46" borderId="15" xfId="0" applyNumberFormat="1" applyFont="1" applyFill="1" applyBorder="1" applyAlignment="1">
      <alignment vertical="top" wrapText="1"/>
    </xf>
    <xf numFmtId="4" fontId="26" fillId="0" borderId="15" xfId="0" applyNumberFormat="1" applyFont="1" applyBorder="1" applyAlignment="1">
      <alignment horizontal="center" vertical="center" wrapText="1"/>
    </xf>
    <xf numFmtId="4" fontId="20" fillId="53" borderId="15" xfId="0" applyNumberFormat="1" applyFont="1" applyFill="1" applyBorder="1" applyAlignment="1" applyProtection="1">
      <alignment horizontal="center" vertical="center" wrapText="1"/>
      <protection/>
    </xf>
    <xf numFmtId="4" fontId="26" fillId="53" borderId="15" xfId="0" applyNumberFormat="1" applyFont="1" applyFill="1" applyBorder="1" applyAlignment="1">
      <alignment horizontal="center" vertical="center" wrapText="1"/>
    </xf>
    <xf numFmtId="4" fontId="20" fillId="53" borderId="15" xfId="102" applyNumberFormat="1" applyFont="1" applyFill="1" applyBorder="1" applyAlignment="1">
      <alignment horizontal="right" vertical="top"/>
      <protection/>
    </xf>
    <xf numFmtId="49" fontId="3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36" fillId="0" borderId="18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189" fontId="34" fillId="0" borderId="0" xfId="70" applyFont="1" applyFill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49" fontId="35" fillId="0" borderId="14" xfId="0" applyNumberFormat="1" applyFont="1" applyFill="1" applyBorder="1" applyAlignment="1">
      <alignment horizontal="center" vertical="top" wrapText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Percent" xfId="65"/>
    <cellStyle name="Вывод" xfId="66"/>
    <cellStyle name="Вычисление" xfId="67"/>
    <cellStyle name="Hyperlink" xfId="68"/>
    <cellStyle name="Гіперпосилання 2" xfId="69"/>
    <cellStyle name="Currency" xfId="70"/>
    <cellStyle name="Currency [0]" xfId="71"/>
    <cellStyle name="Грошовий 2" xfId="72"/>
    <cellStyle name="Грошовий 3" xfId="73"/>
    <cellStyle name="Денежный 2" xfId="74"/>
    <cellStyle name="Денежный 3" xfId="75"/>
    <cellStyle name="Добре" xfId="76"/>
    <cellStyle name="Заголовок 1" xfId="77"/>
    <cellStyle name="Заголовок 2" xfId="78"/>
    <cellStyle name="Заголовок 3" xfId="79"/>
    <cellStyle name="Заголовок 4" xfId="80"/>
    <cellStyle name="Звичайний 10" xfId="81"/>
    <cellStyle name="Звичайний 11" xfId="82"/>
    <cellStyle name="Звичайний 12" xfId="83"/>
    <cellStyle name="Звичайний 13" xfId="84"/>
    <cellStyle name="Звичайний 14" xfId="85"/>
    <cellStyle name="Звичайний 15" xfId="86"/>
    <cellStyle name="Звичайний 16" xfId="87"/>
    <cellStyle name="Звичайний 17" xfId="88"/>
    <cellStyle name="Звичайний 18" xfId="89"/>
    <cellStyle name="Звичайний 19" xfId="90"/>
    <cellStyle name="Звичайний 2" xfId="91"/>
    <cellStyle name="Звичайний 2 2" xfId="92"/>
    <cellStyle name="Звичайний 20" xfId="93"/>
    <cellStyle name="Звичайний 21" xfId="94"/>
    <cellStyle name="Звичайний 3" xfId="95"/>
    <cellStyle name="Звичайний 4" xfId="96"/>
    <cellStyle name="Звичайний 5" xfId="97"/>
    <cellStyle name="Звичайний 6" xfId="98"/>
    <cellStyle name="Звичайний 7" xfId="99"/>
    <cellStyle name="Звичайний 8" xfId="100"/>
    <cellStyle name="Звичайний 9" xfId="101"/>
    <cellStyle name="Звичайний_Додаток _ 3 зм_ни 4575" xfId="102"/>
    <cellStyle name="Зв'язана клітинка" xfId="103"/>
    <cellStyle name="Итог" xfId="104"/>
    <cellStyle name="Контрольна клітинка" xfId="105"/>
    <cellStyle name="Назва" xfId="106"/>
    <cellStyle name="Нейтральный" xfId="107"/>
    <cellStyle name="Обчислення" xfId="108"/>
    <cellStyle name="Обычный 2" xfId="109"/>
    <cellStyle name="Обычный 2 2" xfId="110"/>
    <cellStyle name="Обычный 3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Результат" xfId="119"/>
    <cellStyle name="Середній" xfId="120"/>
    <cellStyle name="Стиль 1" xfId="121"/>
    <cellStyle name="Текст попередження" xfId="122"/>
    <cellStyle name="Текст пояснення" xfId="123"/>
    <cellStyle name="Финансовый 2" xfId="124"/>
    <cellStyle name="Финансовый 3" xfId="125"/>
    <cellStyle name="Comma" xfId="126"/>
    <cellStyle name="Comma [0]" xfId="127"/>
    <cellStyle name="Фінансовий 2" xfId="128"/>
    <cellStyle name="Фінансовий 2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view="pageBreakPreview" zoomScaleSheetLayoutView="100" zoomScalePageLayoutView="0" workbookViewId="0" topLeftCell="B1">
      <pane xSplit="5" ySplit="7" topLeftCell="G96" activePane="bottomRight" state="frozen"/>
      <selection pane="topLeft" activeCell="B1" sqref="B1"/>
      <selection pane="topRight" activeCell="G1" sqref="G1"/>
      <selection pane="bottomLeft" activeCell="B7" sqref="B7"/>
      <selection pane="bottomRight" activeCell="F4" sqref="F4"/>
    </sheetView>
  </sheetViews>
  <sheetFormatPr defaultColWidth="9.16015625" defaultRowHeight="12.75"/>
  <cols>
    <col min="1" max="1" width="3.83203125" style="4" hidden="1" customWidth="1"/>
    <col min="2" max="2" width="14.16015625" style="7" customWidth="1"/>
    <col min="3" max="3" width="14.5" style="7" customWidth="1"/>
    <col min="4" max="4" width="16.5" style="7" customWidth="1"/>
    <col min="5" max="5" width="50.83203125" style="4" customWidth="1"/>
    <col min="6" max="6" width="68.5" style="4" customWidth="1"/>
    <col min="7" max="7" width="27.33203125" style="4" customWidth="1"/>
    <col min="8" max="8" width="17" style="4" customWidth="1"/>
    <col min="9" max="9" width="16.83203125" style="4" customWidth="1"/>
    <col min="10" max="10" width="17.16015625" style="4" customWidth="1"/>
    <col min="11" max="11" width="17" style="4" customWidth="1"/>
    <col min="12" max="12" width="10.66015625" style="3" bestFit="1" customWidth="1"/>
    <col min="13" max="16384" width="9.16015625" style="3" customWidth="1"/>
  </cols>
  <sheetData>
    <row r="1" spans="5:11" ht="63" customHeight="1">
      <c r="E1" s="2"/>
      <c r="G1" s="106" t="s">
        <v>239</v>
      </c>
      <c r="H1" s="106"/>
      <c r="I1" s="106"/>
      <c r="J1" s="106"/>
      <c r="K1" s="106"/>
    </row>
    <row r="2" spans="1:11" ht="22.5">
      <c r="A2" s="2"/>
      <c r="B2" s="113" t="s">
        <v>208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8" customHeight="1">
      <c r="A3" s="2"/>
      <c r="B3" s="119">
        <v>17100000000</v>
      </c>
      <c r="C3" s="119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2"/>
      <c r="B4" s="112" t="s">
        <v>91</v>
      </c>
      <c r="C4" s="112"/>
      <c r="D4" s="1"/>
      <c r="E4" s="1"/>
      <c r="F4" s="1"/>
      <c r="G4" s="1"/>
      <c r="H4" s="1"/>
      <c r="I4" s="1"/>
      <c r="J4" s="1"/>
      <c r="K4" s="1"/>
    </row>
    <row r="5" spans="2:11" ht="17.25">
      <c r="B5" s="8"/>
      <c r="C5" s="8"/>
      <c r="D5" s="8"/>
      <c r="E5" s="82" t="s">
        <v>209</v>
      </c>
      <c r="F5" s="10"/>
      <c r="G5" s="10"/>
      <c r="H5" s="10"/>
      <c r="I5" s="10"/>
      <c r="J5" s="11"/>
      <c r="K5" s="5" t="s">
        <v>98</v>
      </c>
    </row>
    <row r="6" spans="1:11" ht="28.5" customHeight="1">
      <c r="A6" s="9"/>
      <c r="B6" s="117" t="s">
        <v>100</v>
      </c>
      <c r="C6" s="117" t="s">
        <v>101</v>
      </c>
      <c r="D6" s="117" t="s">
        <v>70</v>
      </c>
      <c r="E6" s="117" t="s">
        <v>102</v>
      </c>
      <c r="F6" s="107" t="s">
        <v>71</v>
      </c>
      <c r="G6" s="107" t="s">
        <v>72</v>
      </c>
      <c r="H6" s="107" t="s">
        <v>73</v>
      </c>
      <c r="I6" s="109" t="s">
        <v>0</v>
      </c>
      <c r="J6" s="115" t="s">
        <v>1</v>
      </c>
      <c r="K6" s="116"/>
    </row>
    <row r="7" spans="1:11" ht="70.5" customHeight="1">
      <c r="A7" s="9"/>
      <c r="B7" s="118"/>
      <c r="C7" s="118"/>
      <c r="D7" s="118"/>
      <c r="E7" s="118"/>
      <c r="F7" s="108"/>
      <c r="G7" s="108"/>
      <c r="H7" s="108"/>
      <c r="I7" s="110"/>
      <c r="J7" s="6" t="s">
        <v>74</v>
      </c>
      <c r="K7" s="6" t="s">
        <v>75</v>
      </c>
    </row>
    <row r="8" spans="1:11" ht="15">
      <c r="A8" s="9"/>
      <c r="B8" s="19">
        <v>1</v>
      </c>
      <c r="C8" s="19">
        <v>2</v>
      </c>
      <c r="D8" s="19">
        <v>3</v>
      </c>
      <c r="E8" s="19">
        <v>4</v>
      </c>
      <c r="F8" s="6">
        <v>5</v>
      </c>
      <c r="G8" s="6">
        <v>6</v>
      </c>
      <c r="H8" s="6">
        <v>7</v>
      </c>
      <c r="I8" s="22">
        <v>8</v>
      </c>
      <c r="J8" s="6">
        <v>9</v>
      </c>
      <c r="K8" s="6">
        <v>10</v>
      </c>
    </row>
    <row r="9" spans="1:11" ht="15">
      <c r="A9" s="9"/>
      <c r="B9" s="14" t="s">
        <v>217</v>
      </c>
      <c r="C9" s="14"/>
      <c r="D9" s="14"/>
      <c r="E9" s="100" t="s">
        <v>218</v>
      </c>
      <c r="F9" s="20" t="s">
        <v>73</v>
      </c>
      <c r="G9" s="20"/>
      <c r="H9" s="103">
        <f>H10</f>
        <v>140000</v>
      </c>
      <c r="I9" s="103">
        <f>I10</f>
        <v>255000</v>
      </c>
      <c r="J9" s="103">
        <f>J10</f>
        <v>-115000</v>
      </c>
      <c r="K9" s="103">
        <f>K10</f>
        <v>-115000</v>
      </c>
    </row>
    <row r="10" spans="1:11" ht="15">
      <c r="A10" s="9"/>
      <c r="B10" s="14" t="s">
        <v>219</v>
      </c>
      <c r="C10" s="14"/>
      <c r="D10" s="14"/>
      <c r="E10" s="100" t="s">
        <v>218</v>
      </c>
      <c r="F10" s="20" t="s">
        <v>73</v>
      </c>
      <c r="G10" s="20"/>
      <c r="H10" s="103">
        <f>I10+J10</f>
        <v>140000</v>
      </c>
      <c r="I10" s="102">
        <f>I11+I12</f>
        <v>255000</v>
      </c>
      <c r="J10" s="102">
        <f>J11+J12</f>
        <v>-115000</v>
      </c>
      <c r="K10" s="102">
        <f>K11+K12</f>
        <v>-115000</v>
      </c>
    </row>
    <row r="11" spans="1:11" ht="30.75">
      <c r="A11" s="9"/>
      <c r="B11" s="41" t="s">
        <v>220</v>
      </c>
      <c r="C11" s="41" t="s">
        <v>40</v>
      </c>
      <c r="D11" s="41" t="s">
        <v>5</v>
      </c>
      <c r="E11" s="51" t="s">
        <v>41</v>
      </c>
      <c r="F11" s="43" t="s">
        <v>144</v>
      </c>
      <c r="G11" s="21" t="s">
        <v>146</v>
      </c>
      <c r="H11" s="101">
        <f>I11+J11</f>
        <v>0</v>
      </c>
      <c r="I11" s="35">
        <v>115000</v>
      </c>
      <c r="J11" s="35">
        <v>-115000</v>
      </c>
      <c r="K11" s="35">
        <v>-115000</v>
      </c>
    </row>
    <row r="12" spans="1:11" ht="46.5">
      <c r="A12" s="9"/>
      <c r="B12" s="41" t="s">
        <v>227</v>
      </c>
      <c r="C12" s="41">
        <v>8420</v>
      </c>
      <c r="D12" s="69" t="s">
        <v>15</v>
      </c>
      <c r="E12" s="23" t="s">
        <v>37</v>
      </c>
      <c r="F12" s="43" t="s">
        <v>226</v>
      </c>
      <c r="G12" s="21" t="s">
        <v>233</v>
      </c>
      <c r="H12" s="34">
        <f>I12+J12</f>
        <v>140000</v>
      </c>
      <c r="I12" s="35">
        <v>140000</v>
      </c>
      <c r="J12" s="6"/>
      <c r="K12" s="6"/>
    </row>
    <row r="13" spans="1:11" s="57" customFormat="1" ht="31.5" customHeight="1">
      <c r="A13" s="55"/>
      <c r="B13" s="14" t="s">
        <v>42</v>
      </c>
      <c r="C13" s="14"/>
      <c r="D13" s="40"/>
      <c r="E13" s="71" t="s">
        <v>9</v>
      </c>
      <c r="F13" s="20" t="s">
        <v>73</v>
      </c>
      <c r="G13" s="20"/>
      <c r="H13" s="36">
        <f aca="true" t="shared" si="0" ref="H13:H76">I13+J13</f>
        <v>4491000</v>
      </c>
      <c r="I13" s="36">
        <f>I14</f>
        <v>1622500</v>
      </c>
      <c r="J13" s="36">
        <f>J14</f>
        <v>2868500</v>
      </c>
      <c r="K13" s="36">
        <f>K14</f>
        <v>2868500</v>
      </c>
    </row>
    <row r="14" spans="1:11" s="57" customFormat="1" ht="31.5" customHeight="1">
      <c r="A14" s="55"/>
      <c r="B14" s="14" t="s">
        <v>43</v>
      </c>
      <c r="C14" s="14"/>
      <c r="D14" s="40"/>
      <c r="E14" s="56" t="s">
        <v>9</v>
      </c>
      <c r="F14" s="20" t="s">
        <v>73</v>
      </c>
      <c r="G14" s="20"/>
      <c r="H14" s="95">
        <f t="shared" si="0"/>
        <v>4491000</v>
      </c>
      <c r="I14" s="36">
        <f>I15+I16+I17+I21+I24+I26</f>
        <v>1622500</v>
      </c>
      <c r="J14" s="36">
        <f>J15+J16+J17+J21+J24+J26</f>
        <v>2868500</v>
      </c>
      <c r="K14" s="36">
        <f>K15+K16+K17+K21+K24+K26</f>
        <v>2868500</v>
      </c>
    </row>
    <row r="15" spans="1:11" s="37" customFormat="1" ht="31.5" customHeight="1">
      <c r="A15" s="2"/>
      <c r="B15" s="41" t="s">
        <v>163</v>
      </c>
      <c r="C15" s="41" t="s">
        <v>40</v>
      </c>
      <c r="D15" s="41" t="s">
        <v>5</v>
      </c>
      <c r="E15" s="51" t="s">
        <v>41</v>
      </c>
      <c r="F15" s="43" t="s">
        <v>144</v>
      </c>
      <c r="G15" s="21" t="s">
        <v>146</v>
      </c>
      <c r="H15" s="34">
        <f>I15+J15</f>
        <v>370000</v>
      </c>
      <c r="I15" s="35">
        <v>370000</v>
      </c>
      <c r="J15" s="34"/>
      <c r="K15" s="34"/>
    </row>
    <row r="16" spans="1:11" s="37" customFormat="1" ht="31.5" customHeight="1">
      <c r="A16" s="2"/>
      <c r="B16" s="41" t="s">
        <v>221</v>
      </c>
      <c r="C16" s="41" t="s">
        <v>222</v>
      </c>
      <c r="D16" s="41" t="s">
        <v>223</v>
      </c>
      <c r="E16" s="51" t="s">
        <v>224</v>
      </c>
      <c r="F16" s="43" t="s">
        <v>225</v>
      </c>
      <c r="G16" s="21" t="s">
        <v>165</v>
      </c>
      <c r="H16" s="32">
        <f>I16+J16</f>
        <v>45000</v>
      </c>
      <c r="I16" s="33">
        <v>45000</v>
      </c>
      <c r="J16" s="32"/>
      <c r="K16" s="32"/>
    </row>
    <row r="17" spans="1:11" s="37" customFormat="1" ht="65.25" customHeight="1">
      <c r="A17" s="2"/>
      <c r="B17" s="41" t="s">
        <v>133</v>
      </c>
      <c r="C17" s="41" t="s">
        <v>134</v>
      </c>
      <c r="D17" s="41" t="s">
        <v>40</v>
      </c>
      <c r="E17" s="51" t="s">
        <v>139</v>
      </c>
      <c r="F17" s="42" t="s">
        <v>140</v>
      </c>
      <c r="G17" s="21" t="s">
        <v>145</v>
      </c>
      <c r="H17" s="34">
        <f>I17+J17</f>
        <v>1076000</v>
      </c>
      <c r="I17" s="34">
        <f>I18+I19+I20</f>
        <v>1076000</v>
      </c>
      <c r="J17" s="34"/>
      <c r="K17" s="34"/>
    </row>
    <row r="18" spans="1:11" s="37" customFormat="1" ht="18" customHeight="1">
      <c r="A18" s="2"/>
      <c r="B18" s="59"/>
      <c r="C18" s="59"/>
      <c r="D18" s="59"/>
      <c r="E18" s="60"/>
      <c r="F18" s="61" t="s">
        <v>141</v>
      </c>
      <c r="G18" s="62"/>
      <c r="H18" s="34">
        <f aca="true" t="shared" si="1" ref="H18:H23">I18+J18</f>
        <v>825000</v>
      </c>
      <c r="I18" s="35">
        <v>825000</v>
      </c>
      <c r="J18" s="34"/>
      <c r="K18" s="34"/>
    </row>
    <row r="19" spans="1:11" s="37" customFormat="1" ht="15.75" customHeight="1">
      <c r="A19" s="2"/>
      <c r="B19" s="59"/>
      <c r="C19" s="59"/>
      <c r="D19" s="59"/>
      <c r="E19" s="60"/>
      <c r="F19" s="61" t="s">
        <v>142</v>
      </c>
      <c r="G19" s="62"/>
      <c r="H19" s="34">
        <f t="shared" si="1"/>
        <v>211300</v>
      </c>
      <c r="I19" s="35">
        <v>211300</v>
      </c>
      <c r="J19" s="34"/>
      <c r="K19" s="34"/>
    </row>
    <row r="20" spans="1:11" s="37" customFormat="1" ht="31.5" customHeight="1">
      <c r="A20" s="2"/>
      <c r="B20" s="59"/>
      <c r="C20" s="59"/>
      <c r="D20" s="59"/>
      <c r="E20" s="60"/>
      <c r="F20" s="61" t="s">
        <v>143</v>
      </c>
      <c r="G20" s="62"/>
      <c r="H20" s="34">
        <f t="shared" si="1"/>
        <v>39700</v>
      </c>
      <c r="I20" s="35">
        <v>39700</v>
      </c>
      <c r="J20" s="34"/>
      <c r="K20" s="34"/>
    </row>
    <row r="21" spans="1:11" s="37" customFormat="1" ht="49.5" customHeight="1">
      <c r="A21" s="2"/>
      <c r="B21" s="41" t="s">
        <v>133</v>
      </c>
      <c r="C21" s="41" t="s">
        <v>134</v>
      </c>
      <c r="D21" s="41" t="s">
        <v>40</v>
      </c>
      <c r="E21" s="51" t="s">
        <v>139</v>
      </c>
      <c r="F21" s="43" t="s">
        <v>144</v>
      </c>
      <c r="G21" s="21" t="s">
        <v>146</v>
      </c>
      <c r="H21" s="34">
        <f>I21+J21</f>
        <v>0</v>
      </c>
      <c r="I21" s="35">
        <f>I22+I23</f>
        <v>131500</v>
      </c>
      <c r="J21" s="35">
        <f>J22+J23</f>
        <v>-131500</v>
      </c>
      <c r="K21" s="35">
        <f>K22+K23</f>
        <v>-131500</v>
      </c>
    </row>
    <row r="22" spans="1:11" s="37" customFormat="1" ht="31.5" customHeight="1">
      <c r="A22" s="2"/>
      <c r="B22" s="59"/>
      <c r="C22" s="59"/>
      <c r="D22" s="59"/>
      <c r="E22" s="60"/>
      <c r="F22" s="61" t="s">
        <v>141</v>
      </c>
      <c r="G22" s="62"/>
      <c r="H22" s="34">
        <f t="shared" si="1"/>
        <v>0</v>
      </c>
      <c r="I22" s="35">
        <v>116500</v>
      </c>
      <c r="J22" s="35">
        <v>-116500</v>
      </c>
      <c r="K22" s="35">
        <v>-116500</v>
      </c>
    </row>
    <row r="23" spans="1:11" s="29" customFormat="1" ht="30.75" customHeight="1">
      <c r="A23" s="28"/>
      <c r="B23" s="41"/>
      <c r="C23" s="41"/>
      <c r="D23" s="41"/>
      <c r="E23" s="58"/>
      <c r="F23" s="61" t="s">
        <v>143</v>
      </c>
      <c r="G23" s="21"/>
      <c r="H23" s="34">
        <f t="shared" si="1"/>
        <v>0</v>
      </c>
      <c r="I23" s="33">
        <v>15000</v>
      </c>
      <c r="J23" s="33">
        <v>-15000</v>
      </c>
      <c r="K23" s="33">
        <v>-15000</v>
      </c>
    </row>
    <row r="24" spans="1:11" s="29" customFormat="1" ht="51.75" customHeight="1">
      <c r="A24" s="28"/>
      <c r="B24" s="41" t="s">
        <v>133</v>
      </c>
      <c r="C24" s="41" t="s">
        <v>134</v>
      </c>
      <c r="D24" s="41" t="s">
        <v>40</v>
      </c>
      <c r="E24" s="51" t="s">
        <v>139</v>
      </c>
      <c r="F24" s="43" t="s">
        <v>164</v>
      </c>
      <c r="G24" s="21" t="s">
        <v>165</v>
      </c>
      <c r="H24" s="34">
        <f>I24+J24</f>
        <v>1000000</v>
      </c>
      <c r="I24" s="32"/>
      <c r="J24" s="33">
        <v>1000000</v>
      </c>
      <c r="K24" s="33">
        <v>1000000</v>
      </c>
    </row>
    <row r="25" spans="1:11" s="29" customFormat="1" ht="30.75" customHeight="1">
      <c r="A25" s="28"/>
      <c r="B25" s="41"/>
      <c r="C25" s="41"/>
      <c r="D25" s="41"/>
      <c r="E25" s="51"/>
      <c r="F25" s="66" t="s">
        <v>166</v>
      </c>
      <c r="G25" s="21"/>
      <c r="H25" s="34">
        <f>I25+J25</f>
        <v>1000000</v>
      </c>
      <c r="I25" s="32"/>
      <c r="J25" s="33">
        <f>K25</f>
        <v>1000000</v>
      </c>
      <c r="K25" s="33">
        <f>2000000-1000000</f>
        <v>1000000</v>
      </c>
    </row>
    <row r="26" spans="1:11" s="29" customFormat="1" ht="54" customHeight="1">
      <c r="A26" s="28"/>
      <c r="B26" s="41" t="s">
        <v>133</v>
      </c>
      <c r="C26" s="41" t="s">
        <v>134</v>
      </c>
      <c r="D26" s="41" t="s">
        <v>40</v>
      </c>
      <c r="E26" s="51" t="s">
        <v>139</v>
      </c>
      <c r="F26" s="43" t="s">
        <v>167</v>
      </c>
      <c r="G26" s="21" t="s">
        <v>168</v>
      </c>
      <c r="H26" s="34">
        <f>I26+J26</f>
        <v>2000000</v>
      </c>
      <c r="I26" s="32"/>
      <c r="J26" s="33">
        <f>1000000+1000000</f>
        <v>2000000</v>
      </c>
      <c r="K26" s="33">
        <f>1000000+1000000</f>
        <v>2000000</v>
      </c>
    </row>
    <row r="27" spans="1:11" s="27" customFormat="1" ht="34.5" customHeight="1">
      <c r="A27" s="30"/>
      <c r="B27" s="14" t="s">
        <v>33</v>
      </c>
      <c r="C27" s="14"/>
      <c r="D27" s="40"/>
      <c r="E27" s="18" t="s">
        <v>69</v>
      </c>
      <c r="F27" s="20" t="s">
        <v>73</v>
      </c>
      <c r="G27" s="20"/>
      <c r="H27" s="104">
        <f t="shared" si="0"/>
        <v>1788009</v>
      </c>
      <c r="I27" s="83">
        <f>I28</f>
        <v>304200</v>
      </c>
      <c r="J27" s="83">
        <f>J28</f>
        <v>1483809</v>
      </c>
      <c r="K27" s="83">
        <f>K28</f>
        <v>1483809</v>
      </c>
    </row>
    <row r="28" spans="1:12" s="27" customFormat="1" ht="34.5" customHeight="1">
      <c r="A28" s="30"/>
      <c r="B28" s="14" t="s">
        <v>34</v>
      </c>
      <c r="C28" s="14"/>
      <c r="D28" s="40"/>
      <c r="E28" s="18" t="s">
        <v>69</v>
      </c>
      <c r="F28" s="20" t="s">
        <v>73</v>
      </c>
      <c r="G28" s="20"/>
      <c r="H28" s="83">
        <f t="shared" si="0"/>
        <v>1788009</v>
      </c>
      <c r="I28" s="83">
        <f>I31+I32+I33+I29+I30</f>
        <v>304200</v>
      </c>
      <c r="J28" s="83">
        <f>J31+J32+J33+J29+J30</f>
        <v>1483809</v>
      </c>
      <c r="K28" s="83">
        <f>K31+K32+K33+K29+K30</f>
        <v>1483809</v>
      </c>
      <c r="L28" s="31"/>
    </row>
    <row r="29" spans="1:12" s="27" customFormat="1" ht="34.5" customHeight="1">
      <c r="A29" s="30"/>
      <c r="B29" s="70" t="s">
        <v>213</v>
      </c>
      <c r="C29" s="70" t="s">
        <v>214</v>
      </c>
      <c r="D29" s="70" t="s">
        <v>215</v>
      </c>
      <c r="E29" s="98" t="s">
        <v>212</v>
      </c>
      <c r="F29" s="99" t="s">
        <v>216</v>
      </c>
      <c r="G29" s="26" t="s">
        <v>119</v>
      </c>
      <c r="H29" s="86">
        <f>I29+J29</f>
        <v>100000</v>
      </c>
      <c r="I29" s="87">
        <v>100000</v>
      </c>
      <c r="J29" s="86"/>
      <c r="K29" s="86"/>
      <c r="L29" s="97"/>
    </row>
    <row r="30" spans="1:12" s="27" customFormat="1" ht="51" customHeight="1">
      <c r="A30" s="30"/>
      <c r="B30" s="70" t="s">
        <v>213</v>
      </c>
      <c r="C30" s="70" t="s">
        <v>214</v>
      </c>
      <c r="D30" s="70" t="s">
        <v>215</v>
      </c>
      <c r="E30" s="98" t="s">
        <v>212</v>
      </c>
      <c r="F30" s="68" t="s">
        <v>211</v>
      </c>
      <c r="G30" s="21" t="s">
        <v>132</v>
      </c>
      <c r="H30" s="86">
        <f>I30+J30</f>
        <v>50000</v>
      </c>
      <c r="I30" s="87">
        <v>50000</v>
      </c>
      <c r="J30" s="86"/>
      <c r="K30" s="86"/>
      <c r="L30" s="97"/>
    </row>
    <row r="31" spans="1:11" s="27" customFormat="1" ht="30.75">
      <c r="A31" s="30"/>
      <c r="B31" s="41" t="s">
        <v>202</v>
      </c>
      <c r="C31" s="13" t="s">
        <v>203</v>
      </c>
      <c r="D31" s="13" t="s">
        <v>204</v>
      </c>
      <c r="E31" s="23" t="s">
        <v>205</v>
      </c>
      <c r="F31" s="21" t="s">
        <v>81</v>
      </c>
      <c r="G31" s="21" t="s">
        <v>82</v>
      </c>
      <c r="H31" s="84">
        <f>I31+J31</f>
        <v>1518809</v>
      </c>
      <c r="I31" s="39"/>
      <c r="J31" s="85">
        <v>1518809</v>
      </c>
      <c r="K31" s="85">
        <v>1518809</v>
      </c>
    </row>
    <row r="32" spans="1:11" s="27" customFormat="1" ht="61.5">
      <c r="A32" s="30"/>
      <c r="B32" s="63" t="s">
        <v>135</v>
      </c>
      <c r="C32" s="63" t="s">
        <v>134</v>
      </c>
      <c r="D32" s="63" t="s">
        <v>40</v>
      </c>
      <c r="E32" s="50" t="s">
        <v>147</v>
      </c>
      <c r="F32" s="50" t="s">
        <v>148</v>
      </c>
      <c r="G32" s="21" t="s">
        <v>145</v>
      </c>
      <c r="H32" s="84">
        <f t="shared" si="0"/>
        <v>119200</v>
      </c>
      <c r="I32" s="39">
        <v>119200</v>
      </c>
      <c r="J32" s="85"/>
      <c r="K32" s="84"/>
    </row>
    <row r="33" spans="1:11" s="27" customFormat="1" ht="51" customHeight="1">
      <c r="A33" s="30"/>
      <c r="B33" s="63" t="s">
        <v>135</v>
      </c>
      <c r="C33" s="63" t="s">
        <v>134</v>
      </c>
      <c r="D33" s="63" t="s">
        <v>40</v>
      </c>
      <c r="E33" s="50" t="s">
        <v>147</v>
      </c>
      <c r="F33" s="43" t="s">
        <v>144</v>
      </c>
      <c r="G33" s="21" t="s">
        <v>146</v>
      </c>
      <c r="H33" s="84">
        <f t="shared" si="0"/>
        <v>0</v>
      </c>
      <c r="I33" s="39">
        <v>35000</v>
      </c>
      <c r="J33" s="85">
        <v>-35000</v>
      </c>
      <c r="K33" s="85">
        <v>-35000</v>
      </c>
    </row>
    <row r="34" spans="1:11" s="27" customFormat="1" ht="51" customHeight="1">
      <c r="A34" s="30"/>
      <c r="B34" s="14" t="s">
        <v>62</v>
      </c>
      <c r="C34" s="14"/>
      <c r="D34" s="14"/>
      <c r="E34" s="56" t="s">
        <v>136</v>
      </c>
      <c r="F34" s="20" t="s">
        <v>73</v>
      </c>
      <c r="G34" s="20"/>
      <c r="H34" s="83">
        <f t="shared" si="0"/>
        <v>7022846.1</v>
      </c>
      <c r="I34" s="83">
        <f>I35</f>
        <v>5522846.1</v>
      </c>
      <c r="J34" s="83">
        <f>J35</f>
        <v>1500000</v>
      </c>
      <c r="K34" s="83">
        <f>K35</f>
        <v>1500000</v>
      </c>
    </row>
    <row r="35" spans="1:11" s="27" customFormat="1" ht="52.5" customHeight="1">
      <c r="A35" s="30"/>
      <c r="B35" s="14" t="s">
        <v>63</v>
      </c>
      <c r="C35" s="14"/>
      <c r="D35" s="14"/>
      <c r="E35" s="56" t="s">
        <v>136</v>
      </c>
      <c r="F35" s="20" t="s">
        <v>73</v>
      </c>
      <c r="G35" s="20"/>
      <c r="H35" s="83">
        <f t="shared" si="0"/>
        <v>7022846.1</v>
      </c>
      <c r="I35" s="83">
        <f>SUM(I36:I43)</f>
        <v>5522846.1</v>
      </c>
      <c r="J35" s="83">
        <f>SUM(J36:J43)</f>
        <v>1500000</v>
      </c>
      <c r="K35" s="83">
        <f>SUM(K36:K43)</f>
        <v>1500000</v>
      </c>
    </row>
    <row r="36" spans="1:11" s="27" customFormat="1" ht="46.5">
      <c r="A36" s="30"/>
      <c r="B36" s="70" t="s">
        <v>194</v>
      </c>
      <c r="C36" s="70" t="s">
        <v>177</v>
      </c>
      <c r="D36" s="70" t="s">
        <v>190</v>
      </c>
      <c r="E36" s="43" t="s">
        <v>192</v>
      </c>
      <c r="F36" s="68" t="s">
        <v>169</v>
      </c>
      <c r="G36" s="21" t="s">
        <v>170</v>
      </c>
      <c r="H36" s="86">
        <f>I36+J36</f>
        <v>840000</v>
      </c>
      <c r="I36" s="87">
        <v>840000</v>
      </c>
      <c r="J36" s="86"/>
      <c r="K36" s="86"/>
    </row>
    <row r="37" spans="1:11" s="27" customFormat="1" ht="46.5">
      <c r="A37" s="30"/>
      <c r="B37" s="70" t="s">
        <v>195</v>
      </c>
      <c r="C37" s="70" t="s">
        <v>178</v>
      </c>
      <c r="D37" s="70" t="s">
        <v>191</v>
      </c>
      <c r="E37" s="43" t="s">
        <v>193</v>
      </c>
      <c r="F37" s="68" t="s">
        <v>169</v>
      </c>
      <c r="G37" s="21" t="s">
        <v>170</v>
      </c>
      <c r="H37" s="86">
        <f>I37+J37</f>
        <v>4477946.1</v>
      </c>
      <c r="I37" s="87">
        <f>2160000+450000+367946.1</f>
        <v>2977946.1</v>
      </c>
      <c r="J37" s="87">
        <v>1500000</v>
      </c>
      <c r="K37" s="87">
        <v>1500000</v>
      </c>
    </row>
    <row r="38" spans="1:11" s="27" customFormat="1" ht="49.5" customHeight="1">
      <c r="A38" s="30"/>
      <c r="B38" s="70" t="s">
        <v>187</v>
      </c>
      <c r="C38" s="63">
        <v>2100</v>
      </c>
      <c r="D38" s="64" t="s">
        <v>206</v>
      </c>
      <c r="E38" s="67" t="s">
        <v>186</v>
      </c>
      <c r="F38" s="68" t="s">
        <v>169</v>
      </c>
      <c r="G38" s="21" t="s">
        <v>170</v>
      </c>
      <c r="H38" s="86">
        <f aca="true" t="shared" si="2" ref="H38:H43">I38+J38</f>
        <v>184000</v>
      </c>
      <c r="I38" s="87">
        <f>334000-150000</f>
        <v>184000</v>
      </c>
      <c r="J38" s="86"/>
      <c r="K38" s="86"/>
    </row>
    <row r="39" spans="1:11" s="27" customFormat="1" ht="49.5" customHeight="1">
      <c r="A39" s="30"/>
      <c r="B39" s="70" t="s">
        <v>188</v>
      </c>
      <c r="C39" s="72">
        <v>2130</v>
      </c>
      <c r="D39" s="73" t="s">
        <v>173</v>
      </c>
      <c r="E39" s="74" t="s">
        <v>198</v>
      </c>
      <c r="F39" s="68" t="s">
        <v>169</v>
      </c>
      <c r="G39" s="21" t="s">
        <v>170</v>
      </c>
      <c r="H39" s="86">
        <f t="shared" si="2"/>
        <v>850000</v>
      </c>
      <c r="I39" s="87">
        <v>850000</v>
      </c>
      <c r="J39" s="86"/>
      <c r="K39" s="86"/>
    </row>
    <row r="40" spans="1:11" s="27" customFormat="1" ht="49.5" customHeight="1">
      <c r="A40" s="30"/>
      <c r="B40" s="70" t="s">
        <v>189</v>
      </c>
      <c r="C40" s="75">
        <v>2151</v>
      </c>
      <c r="D40" s="72" t="s">
        <v>173</v>
      </c>
      <c r="E40" s="74" t="s">
        <v>199</v>
      </c>
      <c r="F40" s="68" t="s">
        <v>169</v>
      </c>
      <c r="G40" s="21" t="s">
        <v>170</v>
      </c>
      <c r="H40" s="86">
        <f t="shared" si="2"/>
        <v>1200000</v>
      </c>
      <c r="I40" s="87">
        <f>41000+1200000-41000</f>
        <v>1200000</v>
      </c>
      <c r="J40" s="87"/>
      <c r="K40" s="87"/>
    </row>
    <row r="41" spans="1:11" s="27" customFormat="1" ht="93">
      <c r="A41" s="30"/>
      <c r="B41" s="41" t="s">
        <v>171</v>
      </c>
      <c r="C41" s="69" t="s">
        <v>172</v>
      </c>
      <c r="D41" s="69" t="s">
        <v>173</v>
      </c>
      <c r="E41" s="25" t="s">
        <v>174</v>
      </c>
      <c r="F41" s="50" t="s">
        <v>175</v>
      </c>
      <c r="G41" s="21" t="s">
        <v>176</v>
      </c>
      <c r="H41" s="86">
        <f t="shared" si="2"/>
        <v>400000</v>
      </c>
      <c r="I41" s="87">
        <v>400000</v>
      </c>
      <c r="J41" s="86"/>
      <c r="K41" s="86"/>
    </row>
    <row r="42" spans="1:11" s="27" customFormat="1" ht="49.5" customHeight="1">
      <c r="A42" s="30"/>
      <c r="B42" s="41" t="s">
        <v>171</v>
      </c>
      <c r="C42" s="69" t="s">
        <v>172</v>
      </c>
      <c r="D42" s="69" t="s">
        <v>173</v>
      </c>
      <c r="E42" s="25" t="s">
        <v>174</v>
      </c>
      <c r="F42" s="50" t="s">
        <v>196</v>
      </c>
      <c r="G42" s="21" t="s">
        <v>197</v>
      </c>
      <c r="H42" s="86">
        <f t="shared" si="2"/>
        <v>-1200000</v>
      </c>
      <c r="I42" s="87">
        <v>-1200000</v>
      </c>
      <c r="J42" s="86"/>
      <c r="K42" s="86"/>
    </row>
    <row r="43" spans="1:11" s="27" customFormat="1" ht="61.5">
      <c r="A43" s="30"/>
      <c r="B43" s="41" t="s">
        <v>155</v>
      </c>
      <c r="C43" s="75" t="s">
        <v>134</v>
      </c>
      <c r="D43" s="75" t="s">
        <v>40</v>
      </c>
      <c r="E43" s="50" t="s">
        <v>147</v>
      </c>
      <c r="F43" s="50" t="s">
        <v>148</v>
      </c>
      <c r="G43" s="21" t="s">
        <v>145</v>
      </c>
      <c r="H43" s="84">
        <f t="shared" si="2"/>
        <v>270900</v>
      </c>
      <c r="I43" s="39">
        <v>270900</v>
      </c>
      <c r="J43" s="88"/>
      <c r="K43" s="89"/>
    </row>
    <row r="44" spans="1:11" s="27" customFormat="1" ht="69.75" customHeight="1">
      <c r="A44" s="30"/>
      <c r="B44" s="14" t="s">
        <v>52</v>
      </c>
      <c r="C44" s="14"/>
      <c r="D44" s="14"/>
      <c r="E44" s="18" t="s">
        <v>117</v>
      </c>
      <c r="F44" s="20" t="s">
        <v>73</v>
      </c>
      <c r="G44" s="20"/>
      <c r="H44" s="83">
        <f t="shared" si="0"/>
        <v>12320787</v>
      </c>
      <c r="I44" s="83">
        <f>I45</f>
        <v>11544052</v>
      </c>
      <c r="J44" s="83">
        <f>J45</f>
        <v>776735</v>
      </c>
      <c r="K44" s="83">
        <f>K45</f>
        <v>776735</v>
      </c>
    </row>
    <row r="45" spans="1:11" s="27" customFormat="1" ht="72" customHeight="1">
      <c r="A45" s="30"/>
      <c r="B45" s="14" t="s">
        <v>53</v>
      </c>
      <c r="C45" s="14"/>
      <c r="D45" s="14"/>
      <c r="E45" s="18" t="s">
        <v>117</v>
      </c>
      <c r="F45" s="20" t="s">
        <v>73</v>
      </c>
      <c r="G45" s="20"/>
      <c r="H45" s="83">
        <f t="shared" si="0"/>
        <v>12320787</v>
      </c>
      <c r="I45" s="83">
        <f>SUM(I46:I58)</f>
        <v>11544052</v>
      </c>
      <c r="J45" s="83">
        <f>SUM(J46:J58)</f>
        <v>776735</v>
      </c>
      <c r="K45" s="83">
        <f>SUM(K46:K58)</f>
        <v>776735</v>
      </c>
    </row>
    <row r="46" spans="1:11" s="37" customFormat="1" ht="30.75">
      <c r="A46" s="2"/>
      <c r="B46" s="41" t="s">
        <v>111</v>
      </c>
      <c r="C46" s="47" t="s">
        <v>50</v>
      </c>
      <c r="D46" s="48" t="s">
        <v>3</v>
      </c>
      <c r="E46" s="49" t="s">
        <v>51</v>
      </c>
      <c r="F46" s="50" t="s">
        <v>110</v>
      </c>
      <c r="G46" s="26" t="s">
        <v>119</v>
      </c>
      <c r="H46" s="84">
        <f t="shared" si="0"/>
        <v>293920</v>
      </c>
      <c r="I46" s="33">
        <f>43920+250000</f>
        <v>293920</v>
      </c>
      <c r="J46" s="33"/>
      <c r="K46" s="85"/>
    </row>
    <row r="47" spans="1:11" s="37" customFormat="1" ht="46.5">
      <c r="A47" s="2"/>
      <c r="B47" s="41" t="s">
        <v>111</v>
      </c>
      <c r="C47" s="47" t="s">
        <v>50</v>
      </c>
      <c r="D47" s="48" t="s">
        <v>3</v>
      </c>
      <c r="E47" s="49" t="s">
        <v>51</v>
      </c>
      <c r="F47" s="68" t="s">
        <v>211</v>
      </c>
      <c r="G47" s="21" t="s">
        <v>132</v>
      </c>
      <c r="H47" s="84">
        <f t="shared" si="0"/>
        <v>600000</v>
      </c>
      <c r="I47" s="33">
        <v>600000</v>
      </c>
      <c r="J47" s="33"/>
      <c r="K47" s="85"/>
    </row>
    <row r="48" spans="1:11" s="37" customFormat="1" ht="78.75" customHeight="1">
      <c r="A48" s="2"/>
      <c r="B48" s="41" t="s">
        <v>182</v>
      </c>
      <c r="C48" s="47">
        <v>3140</v>
      </c>
      <c r="D48" s="48" t="s">
        <v>3</v>
      </c>
      <c r="E48" s="49" t="s">
        <v>183</v>
      </c>
      <c r="F48" s="50" t="s">
        <v>184</v>
      </c>
      <c r="G48" s="26" t="s">
        <v>185</v>
      </c>
      <c r="H48" s="84">
        <f t="shared" si="0"/>
        <v>120000</v>
      </c>
      <c r="I48" s="33">
        <f>810000+120000-810000</f>
        <v>120000</v>
      </c>
      <c r="J48" s="33"/>
      <c r="K48" s="85"/>
    </row>
    <row r="49" spans="1:11" s="37" customFormat="1" ht="57" customHeight="1">
      <c r="A49" s="2"/>
      <c r="B49" s="41" t="s">
        <v>54</v>
      </c>
      <c r="C49" s="47">
        <v>3241</v>
      </c>
      <c r="D49" s="48" t="s">
        <v>4</v>
      </c>
      <c r="E49" s="49" t="s">
        <v>47</v>
      </c>
      <c r="F49" s="50" t="s">
        <v>184</v>
      </c>
      <c r="G49" s="26" t="s">
        <v>185</v>
      </c>
      <c r="H49" s="84">
        <f t="shared" si="0"/>
        <v>-120000</v>
      </c>
      <c r="I49" s="33">
        <v>-120000</v>
      </c>
      <c r="J49" s="33"/>
      <c r="K49" s="85"/>
    </row>
    <row r="50" spans="1:11" s="37" customFormat="1" ht="46.5">
      <c r="A50" s="2"/>
      <c r="B50" s="41" t="s">
        <v>54</v>
      </c>
      <c r="C50" s="47">
        <v>3241</v>
      </c>
      <c r="D50" s="48" t="s">
        <v>4</v>
      </c>
      <c r="E50" s="49" t="s">
        <v>47</v>
      </c>
      <c r="F50" s="53" t="s">
        <v>55</v>
      </c>
      <c r="G50" s="26" t="s">
        <v>90</v>
      </c>
      <c r="H50" s="84">
        <f t="shared" si="0"/>
        <v>710000</v>
      </c>
      <c r="I50" s="33">
        <f>24000+645000+52000+13000</f>
        <v>734000</v>
      </c>
      <c r="J50" s="35">
        <v>-24000</v>
      </c>
      <c r="K50" s="35">
        <v>-24000</v>
      </c>
    </row>
    <row r="51" spans="1:11" s="37" customFormat="1" ht="41.25" customHeight="1">
      <c r="A51" s="2"/>
      <c r="B51" s="41" t="s">
        <v>180</v>
      </c>
      <c r="C51" s="47">
        <v>3242</v>
      </c>
      <c r="D51" s="48" t="s">
        <v>4</v>
      </c>
      <c r="E51" s="49" t="s">
        <v>181</v>
      </c>
      <c r="F51" s="53" t="s">
        <v>55</v>
      </c>
      <c r="G51" s="26" t="s">
        <v>90</v>
      </c>
      <c r="H51" s="84">
        <f>I51+J51</f>
        <v>2100000</v>
      </c>
      <c r="I51" s="33">
        <f>3600000-1500000</f>
        <v>2100000</v>
      </c>
      <c r="J51" s="33"/>
      <c r="K51" s="85"/>
    </row>
    <row r="52" spans="1:11" s="37" customFormat="1" ht="46.5">
      <c r="A52" s="2"/>
      <c r="B52" s="41" t="s">
        <v>112</v>
      </c>
      <c r="C52" s="41" t="s">
        <v>12</v>
      </c>
      <c r="D52" s="41" t="s">
        <v>2</v>
      </c>
      <c r="E52" s="51" t="s">
        <v>11</v>
      </c>
      <c r="F52" s="52" t="s">
        <v>113</v>
      </c>
      <c r="G52" s="26" t="s">
        <v>120</v>
      </c>
      <c r="H52" s="84">
        <f t="shared" si="0"/>
        <v>168624</v>
      </c>
      <c r="I52" s="33">
        <v>168624</v>
      </c>
      <c r="J52" s="33"/>
      <c r="K52" s="84"/>
    </row>
    <row r="53" spans="1:11" s="37" customFormat="1" ht="61.5">
      <c r="A53" s="2"/>
      <c r="B53" s="41" t="s">
        <v>114</v>
      </c>
      <c r="C53" s="41" t="s">
        <v>44</v>
      </c>
      <c r="D53" s="41" t="s">
        <v>2</v>
      </c>
      <c r="E53" s="49" t="s">
        <v>118</v>
      </c>
      <c r="F53" s="52" t="s">
        <v>113</v>
      </c>
      <c r="G53" s="26" t="s">
        <v>120</v>
      </c>
      <c r="H53" s="84">
        <f t="shared" si="0"/>
        <v>3365000</v>
      </c>
      <c r="I53" s="33">
        <f>1365000+2000000</f>
        <v>3365000</v>
      </c>
      <c r="J53" s="33"/>
      <c r="K53" s="84"/>
    </row>
    <row r="54" spans="1:11" s="37" customFormat="1" ht="46.5">
      <c r="A54" s="2"/>
      <c r="B54" s="41" t="s">
        <v>115</v>
      </c>
      <c r="C54" s="41" t="s">
        <v>45</v>
      </c>
      <c r="D54" s="41" t="s">
        <v>2</v>
      </c>
      <c r="E54" s="51" t="s">
        <v>46</v>
      </c>
      <c r="F54" s="52" t="s">
        <v>113</v>
      </c>
      <c r="G54" s="26" t="s">
        <v>120</v>
      </c>
      <c r="H54" s="84">
        <f t="shared" si="0"/>
        <v>3946808</v>
      </c>
      <c r="I54" s="33">
        <f>929376+3017432</f>
        <v>3946808</v>
      </c>
      <c r="J54" s="33"/>
      <c r="K54" s="84"/>
    </row>
    <row r="55" spans="1:11" s="37" customFormat="1" ht="30.75">
      <c r="A55" s="2"/>
      <c r="B55" s="70" t="s">
        <v>200</v>
      </c>
      <c r="C55" s="70" t="s">
        <v>201</v>
      </c>
      <c r="D55" s="80" t="s">
        <v>204</v>
      </c>
      <c r="E55" s="81" t="s">
        <v>207</v>
      </c>
      <c r="F55" s="53" t="s">
        <v>55</v>
      </c>
      <c r="G55" s="26" t="s">
        <v>90</v>
      </c>
      <c r="H55" s="84">
        <f t="shared" si="0"/>
        <v>6850</v>
      </c>
      <c r="I55" s="33"/>
      <c r="J55" s="33">
        <f>K55</f>
        <v>6850</v>
      </c>
      <c r="K55" s="85">
        <v>6850</v>
      </c>
    </row>
    <row r="56" spans="1:11" s="37" customFormat="1" ht="30.75">
      <c r="A56" s="2"/>
      <c r="B56" s="70" t="s">
        <v>200</v>
      </c>
      <c r="C56" s="70" t="s">
        <v>201</v>
      </c>
      <c r="D56" s="80" t="s">
        <v>204</v>
      </c>
      <c r="E56" s="81" t="s">
        <v>207</v>
      </c>
      <c r="F56" s="21" t="s">
        <v>81</v>
      </c>
      <c r="G56" s="21" t="s">
        <v>82</v>
      </c>
      <c r="H56" s="84">
        <f t="shared" si="0"/>
        <v>847885</v>
      </c>
      <c r="I56" s="90"/>
      <c r="J56" s="35">
        <v>847885</v>
      </c>
      <c r="K56" s="85">
        <v>847885</v>
      </c>
    </row>
    <row r="57" spans="1:11" s="37" customFormat="1" ht="61.5">
      <c r="A57" s="2"/>
      <c r="B57" s="64" t="s">
        <v>138</v>
      </c>
      <c r="C57" s="63" t="s">
        <v>134</v>
      </c>
      <c r="D57" s="63" t="s">
        <v>40</v>
      </c>
      <c r="E57" s="50" t="s">
        <v>147</v>
      </c>
      <c r="F57" s="50" t="s">
        <v>148</v>
      </c>
      <c r="G57" s="21" t="s">
        <v>145</v>
      </c>
      <c r="H57" s="84">
        <f t="shared" si="0"/>
        <v>281700</v>
      </c>
      <c r="I57" s="33">
        <v>281700</v>
      </c>
      <c r="J57" s="33"/>
      <c r="K57" s="84"/>
    </row>
    <row r="58" spans="1:11" s="37" customFormat="1" ht="46.5">
      <c r="A58" s="2"/>
      <c r="B58" s="64" t="s">
        <v>138</v>
      </c>
      <c r="C58" s="63" t="s">
        <v>134</v>
      </c>
      <c r="D58" s="63" t="s">
        <v>40</v>
      </c>
      <c r="E58" s="50" t="s">
        <v>147</v>
      </c>
      <c r="F58" s="43" t="s">
        <v>144</v>
      </c>
      <c r="G58" s="21" t="s">
        <v>146</v>
      </c>
      <c r="H58" s="84">
        <f t="shared" si="0"/>
        <v>0</v>
      </c>
      <c r="I58" s="33">
        <v>54000</v>
      </c>
      <c r="J58" s="33">
        <v>-54000</v>
      </c>
      <c r="K58" s="85">
        <v>-54000</v>
      </c>
    </row>
    <row r="59" spans="1:11" s="37" customFormat="1" ht="30">
      <c r="A59" s="2"/>
      <c r="B59" s="14" t="s">
        <v>156</v>
      </c>
      <c r="C59" s="14"/>
      <c r="D59" s="14"/>
      <c r="E59" s="18" t="s">
        <v>157</v>
      </c>
      <c r="F59" s="20" t="s">
        <v>73</v>
      </c>
      <c r="G59" s="20"/>
      <c r="H59" s="91">
        <f>H60</f>
        <v>32500</v>
      </c>
      <c r="I59" s="91">
        <f>I60</f>
        <v>32500</v>
      </c>
      <c r="J59" s="91">
        <f>J60</f>
        <v>0</v>
      </c>
      <c r="K59" s="91">
        <f>K60</f>
        <v>0</v>
      </c>
    </row>
    <row r="60" spans="1:11" s="37" customFormat="1" ht="30">
      <c r="A60" s="2"/>
      <c r="B60" s="14" t="s">
        <v>158</v>
      </c>
      <c r="C60" s="14"/>
      <c r="D60" s="14"/>
      <c r="E60" s="18" t="s">
        <v>157</v>
      </c>
      <c r="F60" s="20" t="s">
        <v>73</v>
      </c>
      <c r="G60" s="20"/>
      <c r="H60" s="91">
        <f>I60+J60</f>
        <v>32500</v>
      </c>
      <c r="I60" s="92">
        <f>I61</f>
        <v>32500</v>
      </c>
      <c r="J60" s="92">
        <f>J61</f>
        <v>0</v>
      </c>
      <c r="K60" s="92">
        <f>K61</f>
        <v>0</v>
      </c>
    </row>
    <row r="61" spans="1:11" s="37" customFormat="1" ht="61.5">
      <c r="A61" s="2"/>
      <c r="B61" s="63" t="s">
        <v>159</v>
      </c>
      <c r="C61" s="63" t="s">
        <v>134</v>
      </c>
      <c r="D61" s="63" t="s">
        <v>40</v>
      </c>
      <c r="E61" s="50" t="s">
        <v>147</v>
      </c>
      <c r="F61" s="50" t="s">
        <v>148</v>
      </c>
      <c r="G61" s="21" t="s">
        <v>145</v>
      </c>
      <c r="H61" s="84">
        <f>I61+J61</f>
        <v>32500</v>
      </c>
      <c r="I61" s="33">
        <v>32500</v>
      </c>
      <c r="J61" s="33"/>
      <c r="K61" s="84"/>
    </row>
    <row r="62" spans="1:11" s="27" customFormat="1" ht="30">
      <c r="A62" s="30"/>
      <c r="B62" s="14" t="s">
        <v>56</v>
      </c>
      <c r="C62" s="14"/>
      <c r="D62" s="14"/>
      <c r="E62" s="18" t="s">
        <v>57</v>
      </c>
      <c r="F62" s="20" t="s">
        <v>73</v>
      </c>
      <c r="G62" s="20"/>
      <c r="H62" s="83">
        <f t="shared" si="0"/>
        <v>1582900</v>
      </c>
      <c r="I62" s="83">
        <f>I63</f>
        <v>1482900</v>
      </c>
      <c r="J62" s="83">
        <f>J63</f>
        <v>100000</v>
      </c>
      <c r="K62" s="83">
        <f>K63</f>
        <v>100000</v>
      </c>
    </row>
    <row r="63" spans="1:11" s="27" customFormat="1" ht="30">
      <c r="A63" s="30"/>
      <c r="B63" s="14" t="s">
        <v>58</v>
      </c>
      <c r="C63" s="14"/>
      <c r="D63" s="14"/>
      <c r="E63" s="18" t="s">
        <v>57</v>
      </c>
      <c r="F63" s="20" t="s">
        <v>73</v>
      </c>
      <c r="G63" s="20"/>
      <c r="H63" s="83">
        <f t="shared" si="0"/>
        <v>1582900</v>
      </c>
      <c r="I63" s="83">
        <f>SUM(I64:I67)</f>
        <v>1482900</v>
      </c>
      <c r="J63" s="83">
        <f>SUM(J64:J67)</f>
        <v>100000</v>
      </c>
      <c r="K63" s="83">
        <f>SUM(K64:K66)</f>
        <v>100000</v>
      </c>
    </row>
    <row r="64" spans="1:11" s="27" customFormat="1" ht="46.5">
      <c r="A64" s="30"/>
      <c r="B64" s="13" t="s">
        <v>85</v>
      </c>
      <c r="C64" s="13" t="s">
        <v>86</v>
      </c>
      <c r="D64" s="13" t="s">
        <v>84</v>
      </c>
      <c r="E64" s="17" t="s">
        <v>87</v>
      </c>
      <c r="F64" s="54" t="s">
        <v>210</v>
      </c>
      <c r="G64" s="21" t="s">
        <v>132</v>
      </c>
      <c r="H64" s="84">
        <f t="shared" si="0"/>
        <v>185000</v>
      </c>
      <c r="I64" s="33">
        <v>85000</v>
      </c>
      <c r="J64" s="33">
        <v>100000</v>
      </c>
      <c r="K64" s="85">
        <v>100000</v>
      </c>
    </row>
    <row r="65" spans="1:11" s="37" customFormat="1" ht="30.75">
      <c r="A65" s="2"/>
      <c r="B65" s="13" t="s">
        <v>85</v>
      </c>
      <c r="C65" s="13" t="s">
        <v>86</v>
      </c>
      <c r="D65" s="41" t="s">
        <v>84</v>
      </c>
      <c r="E65" s="17" t="s">
        <v>87</v>
      </c>
      <c r="F65" s="54" t="s">
        <v>88</v>
      </c>
      <c r="G65" s="21" t="s">
        <v>89</v>
      </c>
      <c r="H65" s="84">
        <f t="shared" si="0"/>
        <v>525000</v>
      </c>
      <c r="I65" s="33">
        <f>190000+335000</f>
        <v>525000</v>
      </c>
      <c r="J65" s="33"/>
      <c r="K65" s="84"/>
    </row>
    <row r="66" spans="1:11" s="37" customFormat="1" ht="30.75">
      <c r="A66" s="2"/>
      <c r="B66" s="13" t="s">
        <v>59</v>
      </c>
      <c r="C66" s="13" t="s">
        <v>60</v>
      </c>
      <c r="D66" s="41" t="s">
        <v>10</v>
      </c>
      <c r="E66" s="17" t="s">
        <v>61</v>
      </c>
      <c r="F66" s="42" t="s">
        <v>109</v>
      </c>
      <c r="G66" s="21" t="s">
        <v>123</v>
      </c>
      <c r="H66" s="84">
        <f t="shared" si="0"/>
        <v>770000</v>
      </c>
      <c r="I66" s="33">
        <f>650000+120000</f>
        <v>770000</v>
      </c>
      <c r="J66" s="33"/>
      <c r="K66" s="84"/>
    </row>
    <row r="67" spans="1:11" s="37" customFormat="1" ht="61.5">
      <c r="A67" s="2"/>
      <c r="B67" s="63">
        <v>1019800</v>
      </c>
      <c r="C67" s="63" t="s">
        <v>134</v>
      </c>
      <c r="D67" s="63" t="s">
        <v>40</v>
      </c>
      <c r="E67" s="50" t="s">
        <v>147</v>
      </c>
      <c r="F67" s="50" t="s">
        <v>148</v>
      </c>
      <c r="G67" s="21" t="s">
        <v>145</v>
      </c>
      <c r="H67" s="84">
        <f t="shared" si="0"/>
        <v>102900</v>
      </c>
      <c r="I67" s="33">
        <v>102900</v>
      </c>
      <c r="J67" s="33"/>
      <c r="K67" s="84"/>
    </row>
    <row r="68" spans="2:11" ht="60">
      <c r="B68" s="14" t="s">
        <v>18</v>
      </c>
      <c r="C68" s="14"/>
      <c r="D68" s="14"/>
      <c r="E68" s="18" t="s">
        <v>64</v>
      </c>
      <c r="F68" s="20" t="s">
        <v>73</v>
      </c>
      <c r="G68" s="20"/>
      <c r="H68" s="36">
        <f t="shared" si="0"/>
        <v>-1020394</v>
      </c>
      <c r="I68" s="36">
        <f>I69</f>
        <v>1022745.5</v>
      </c>
      <c r="J68" s="36">
        <f>J69</f>
        <v>-2043139.5</v>
      </c>
      <c r="K68" s="36">
        <f>K69</f>
        <v>-2043139.5</v>
      </c>
    </row>
    <row r="69" spans="2:11" ht="60">
      <c r="B69" s="14" t="s">
        <v>19</v>
      </c>
      <c r="C69" s="14"/>
      <c r="D69" s="14"/>
      <c r="E69" s="18" t="s">
        <v>64</v>
      </c>
      <c r="F69" s="20" t="s">
        <v>73</v>
      </c>
      <c r="G69" s="20"/>
      <c r="H69" s="36">
        <f t="shared" si="0"/>
        <v>-1020394</v>
      </c>
      <c r="I69" s="36">
        <f>I70+I71+I72+I73+I74</f>
        <v>1022745.5</v>
      </c>
      <c r="J69" s="36">
        <f>J70+J71+J72+J73+J74</f>
        <v>-2043139.5</v>
      </c>
      <c r="K69" s="36">
        <f>K70+K71+K72+K73+K74</f>
        <v>-2043139.5</v>
      </c>
    </row>
    <row r="70" spans="2:11" ht="30.75">
      <c r="B70" s="13" t="s">
        <v>20</v>
      </c>
      <c r="C70" s="13" t="s">
        <v>21</v>
      </c>
      <c r="D70" s="13" t="s">
        <v>10</v>
      </c>
      <c r="E70" s="17" t="s">
        <v>13</v>
      </c>
      <c r="F70" s="21" t="s">
        <v>81</v>
      </c>
      <c r="G70" s="21" t="s">
        <v>82</v>
      </c>
      <c r="H70" s="32">
        <f t="shared" si="0"/>
        <v>-323554.5</v>
      </c>
      <c r="I70" s="33">
        <v>-323554.5</v>
      </c>
      <c r="J70" s="34"/>
      <c r="K70" s="32"/>
    </row>
    <row r="71" spans="2:11" ht="30.75">
      <c r="B71" s="13" t="s">
        <v>105</v>
      </c>
      <c r="C71" s="13" t="s">
        <v>106</v>
      </c>
      <c r="D71" s="13" t="s">
        <v>8</v>
      </c>
      <c r="E71" s="17" t="s">
        <v>107</v>
      </c>
      <c r="F71" s="21" t="s">
        <v>81</v>
      </c>
      <c r="G71" s="21" t="s">
        <v>82</v>
      </c>
      <c r="H71" s="32">
        <f t="shared" si="0"/>
        <v>2754039</v>
      </c>
      <c r="I71" s="33"/>
      <c r="J71" s="35">
        <f>K71</f>
        <v>2754039</v>
      </c>
      <c r="K71" s="33">
        <v>2754039</v>
      </c>
    </row>
    <row r="72" spans="2:12" ht="46.5">
      <c r="B72" s="13" t="s">
        <v>99</v>
      </c>
      <c r="C72" s="13" t="s">
        <v>28</v>
      </c>
      <c r="D72" s="13" t="s">
        <v>8</v>
      </c>
      <c r="E72" s="26" t="s">
        <v>29</v>
      </c>
      <c r="F72" s="21" t="s">
        <v>104</v>
      </c>
      <c r="G72" s="21" t="s">
        <v>125</v>
      </c>
      <c r="H72" s="32">
        <f t="shared" si="0"/>
        <v>1200000</v>
      </c>
      <c r="I72" s="33">
        <v>1200000</v>
      </c>
      <c r="J72" s="34"/>
      <c r="K72" s="32"/>
      <c r="L72" s="37"/>
    </row>
    <row r="73" spans="2:14" ht="30.75">
      <c r="B73" s="13" t="s">
        <v>78</v>
      </c>
      <c r="C73" s="13" t="s">
        <v>79</v>
      </c>
      <c r="D73" s="13" t="s">
        <v>40</v>
      </c>
      <c r="E73" s="23" t="s">
        <v>80</v>
      </c>
      <c r="F73" s="21" t="s">
        <v>81</v>
      </c>
      <c r="G73" s="21" t="s">
        <v>82</v>
      </c>
      <c r="H73" s="32">
        <f t="shared" si="0"/>
        <v>-4797178.5</v>
      </c>
      <c r="I73" s="33"/>
      <c r="J73" s="33">
        <v>-4797178.5</v>
      </c>
      <c r="K73" s="33">
        <v>-4797178.5</v>
      </c>
      <c r="L73" s="37"/>
      <c r="N73" s="37"/>
    </row>
    <row r="74" spans="2:14" ht="61.5">
      <c r="B74" s="63">
        <v>1219800</v>
      </c>
      <c r="C74" s="63" t="s">
        <v>134</v>
      </c>
      <c r="D74" s="63" t="s">
        <v>40</v>
      </c>
      <c r="E74" s="50" t="s">
        <v>147</v>
      </c>
      <c r="F74" s="50" t="s">
        <v>148</v>
      </c>
      <c r="G74" s="21" t="s">
        <v>145</v>
      </c>
      <c r="H74" s="32">
        <f t="shared" si="0"/>
        <v>146300</v>
      </c>
      <c r="I74" s="33">
        <v>146300</v>
      </c>
      <c r="J74" s="33"/>
      <c r="K74" s="33"/>
      <c r="L74" s="37"/>
      <c r="N74" s="37"/>
    </row>
    <row r="75" spans="1:11" s="27" customFormat="1" ht="45">
      <c r="A75" s="30"/>
      <c r="B75" s="14" t="s">
        <v>17</v>
      </c>
      <c r="C75" s="14"/>
      <c r="D75" s="14"/>
      <c r="E75" s="18" t="s">
        <v>65</v>
      </c>
      <c r="F75" s="20" t="s">
        <v>73</v>
      </c>
      <c r="G75" s="20"/>
      <c r="H75" s="36">
        <f t="shared" si="0"/>
        <v>-6109490</v>
      </c>
      <c r="I75" s="36">
        <f>I76</f>
        <v>124600</v>
      </c>
      <c r="J75" s="36">
        <f>J76</f>
        <v>-6234090</v>
      </c>
      <c r="K75" s="36">
        <f>K76</f>
        <v>0</v>
      </c>
    </row>
    <row r="76" spans="1:11" s="29" customFormat="1" ht="45">
      <c r="A76" s="28"/>
      <c r="B76" s="14" t="s">
        <v>16</v>
      </c>
      <c r="C76" s="14"/>
      <c r="D76" s="14"/>
      <c r="E76" s="18" t="s">
        <v>65</v>
      </c>
      <c r="F76" s="20" t="s">
        <v>73</v>
      </c>
      <c r="G76" s="20"/>
      <c r="H76" s="36">
        <f t="shared" si="0"/>
        <v>-6109490</v>
      </c>
      <c r="I76" s="36">
        <f>I77+I78+I79</f>
        <v>124600</v>
      </c>
      <c r="J76" s="36">
        <f>J77+J78+J79</f>
        <v>-6234090</v>
      </c>
      <c r="K76" s="36">
        <f>SUM(K77:K77)</f>
        <v>0</v>
      </c>
    </row>
    <row r="77" spans="1:11" s="27" customFormat="1" ht="30.75">
      <c r="A77" s="30"/>
      <c r="B77" s="13" t="s">
        <v>22</v>
      </c>
      <c r="C77" s="13" t="s">
        <v>23</v>
      </c>
      <c r="D77" s="13" t="s">
        <v>6</v>
      </c>
      <c r="E77" s="23" t="s">
        <v>24</v>
      </c>
      <c r="F77" s="21" t="s">
        <v>14</v>
      </c>
      <c r="G77" s="21" t="s">
        <v>76</v>
      </c>
      <c r="H77" s="32">
        <f aca="true" t="shared" si="3" ref="H77:H85">I77+J77</f>
        <v>-10256340</v>
      </c>
      <c r="I77" s="32"/>
      <c r="J77" s="85">
        <v>-10256340</v>
      </c>
      <c r="K77" s="93"/>
    </row>
    <row r="78" spans="1:11" s="27" customFormat="1" ht="30.75">
      <c r="A78" s="30"/>
      <c r="B78" s="69" t="s">
        <v>137</v>
      </c>
      <c r="C78" s="69" t="s">
        <v>130</v>
      </c>
      <c r="D78" s="13" t="s">
        <v>40</v>
      </c>
      <c r="E78" s="23" t="s">
        <v>131</v>
      </c>
      <c r="F78" s="21" t="s">
        <v>14</v>
      </c>
      <c r="G78" s="21" t="s">
        <v>76</v>
      </c>
      <c r="H78" s="32">
        <f t="shared" si="3"/>
        <v>4022250</v>
      </c>
      <c r="I78" s="32"/>
      <c r="J78" s="85">
        <v>4022250</v>
      </c>
      <c r="K78" s="93"/>
    </row>
    <row r="79" spans="1:11" s="27" customFormat="1" ht="61.5">
      <c r="A79" s="30"/>
      <c r="B79" s="63">
        <v>1519800</v>
      </c>
      <c r="C79" s="63" t="s">
        <v>134</v>
      </c>
      <c r="D79" s="63" t="s">
        <v>40</v>
      </c>
      <c r="E79" s="50" t="s">
        <v>147</v>
      </c>
      <c r="F79" s="50" t="s">
        <v>148</v>
      </c>
      <c r="G79" s="21" t="s">
        <v>145</v>
      </c>
      <c r="H79" s="32">
        <f t="shared" si="3"/>
        <v>124600</v>
      </c>
      <c r="I79" s="33">
        <v>124600</v>
      </c>
      <c r="J79" s="85"/>
      <c r="K79" s="93"/>
    </row>
    <row r="80" spans="1:11" s="27" customFormat="1" ht="52.5" customHeight="1">
      <c r="A80" s="30"/>
      <c r="B80" s="14" t="s">
        <v>38</v>
      </c>
      <c r="C80" s="14"/>
      <c r="D80" s="14"/>
      <c r="E80" s="18" t="s">
        <v>66</v>
      </c>
      <c r="F80" s="20" t="s">
        <v>73</v>
      </c>
      <c r="G80" s="20"/>
      <c r="H80" s="36">
        <f t="shared" si="3"/>
        <v>-1349900</v>
      </c>
      <c r="I80" s="36">
        <f>I81</f>
        <v>-1289900</v>
      </c>
      <c r="J80" s="36">
        <f>J81</f>
        <v>-60000</v>
      </c>
      <c r="K80" s="36">
        <f>K81</f>
        <v>-60000</v>
      </c>
    </row>
    <row r="81" spans="1:11" s="27" customFormat="1" ht="47.25" customHeight="1">
      <c r="A81" s="30"/>
      <c r="B81" s="14" t="s">
        <v>39</v>
      </c>
      <c r="C81" s="14"/>
      <c r="D81" s="14"/>
      <c r="E81" s="18" t="s">
        <v>66</v>
      </c>
      <c r="F81" s="20" t="s">
        <v>73</v>
      </c>
      <c r="G81" s="20"/>
      <c r="H81" s="36">
        <f t="shared" si="3"/>
        <v>-1349900</v>
      </c>
      <c r="I81" s="36">
        <f>I82+I83+I84+I85</f>
        <v>-1289900</v>
      </c>
      <c r="J81" s="36">
        <f>J82+J83+J84+J85</f>
        <v>-60000</v>
      </c>
      <c r="K81" s="36">
        <f>K82+K83+K84+K85</f>
        <v>-60000</v>
      </c>
    </row>
    <row r="82" spans="1:11" s="27" customFormat="1" ht="30.75">
      <c r="A82" s="30"/>
      <c r="B82" s="41" t="s">
        <v>48</v>
      </c>
      <c r="C82" s="41" t="s">
        <v>40</v>
      </c>
      <c r="D82" s="41" t="s">
        <v>5</v>
      </c>
      <c r="E82" s="51" t="s">
        <v>41</v>
      </c>
      <c r="F82" s="43" t="s">
        <v>49</v>
      </c>
      <c r="G82" s="21" t="s">
        <v>83</v>
      </c>
      <c r="H82" s="32">
        <f t="shared" si="3"/>
        <v>-300000</v>
      </c>
      <c r="I82" s="33">
        <v>-300000</v>
      </c>
      <c r="J82" s="94"/>
      <c r="K82" s="93"/>
    </row>
    <row r="83" spans="1:11" s="27" customFormat="1" ht="46.5">
      <c r="A83" s="30"/>
      <c r="B83" s="41" t="s">
        <v>35</v>
      </c>
      <c r="C83" s="41" t="s">
        <v>36</v>
      </c>
      <c r="D83" s="13" t="s">
        <v>15</v>
      </c>
      <c r="E83" s="23" t="s">
        <v>37</v>
      </c>
      <c r="F83" s="43" t="s">
        <v>124</v>
      </c>
      <c r="G83" s="21" t="s">
        <v>126</v>
      </c>
      <c r="H83" s="32">
        <f t="shared" si="3"/>
        <v>-613000</v>
      </c>
      <c r="I83" s="33">
        <v>-613000</v>
      </c>
      <c r="J83" s="33"/>
      <c r="K83" s="32"/>
    </row>
    <row r="84" spans="1:11" s="27" customFormat="1" ht="61.5">
      <c r="A84" s="30"/>
      <c r="B84" s="41" t="s">
        <v>179</v>
      </c>
      <c r="C84" s="41" t="s">
        <v>134</v>
      </c>
      <c r="D84" s="63" t="s">
        <v>40</v>
      </c>
      <c r="E84" s="50" t="s">
        <v>147</v>
      </c>
      <c r="F84" s="50" t="s">
        <v>148</v>
      </c>
      <c r="G84" s="21" t="s">
        <v>145</v>
      </c>
      <c r="H84" s="32">
        <f t="shared" si="3"/>
        <v>-312900</v>
      </c>
      <c r="I84" s="33">
        <v>-312900</v>
      </c>
      <c r="J84" s="33"/>
      <c r="K84" s="32"/>
    </row>
    <row r="85" spans="1:11" s="27" customFormat="1" ht="46.5">
      <c r="A85" s="30"/>
      <c r="B85" s="41" t="s">
        <v>179</v>
      </c>
      <c r="C85" s="41" t="s">
        <v>134</v>
      </c>
      <c r="D85" s="63" t="s">
        <v>40</v>
      </c>
      <c r="E85" s="50" t="s">
        <v>147</v>
      </c>
      <c r="F85" s="43" t="s">
        <v>144</v>
      </c>
      <c r="G85" s="21" t="s">
        <v>146</v>
      </c>
      <c r="H85" s="32">
        <f t="shared" si="3"/>
        <v>-124000</v>
      </c>
      <c r="I85" s="33">
        <v>-64000</v>
      </c>
      <c r="J85" s="33">
        <v>-60000</v>
      </c>
      <c r="K85" s="33">
        <v>-60000</v>
      </c>
    </row>
    <row r="86" spans="1:11" s="27" customFormat="1" ht="45">
      <c r="A86" s="30"/>
      <c r="B86" s="14" t="s">
        <v>38</v>
      </c>
      <c r="C86" s="45"/>
      <c r="D86" s="46"/>
      <c r="E86" s="18" t="s">
        <v>128</v>
      </c>
      <c r="F86" s="20" t="s">
        <v>73</v>
      </c>
      <c r="G86" s="44"/>
      <c r="H86" s="95">
        <f>H87</f>
        <v>2058600</v>
      </c>
      <c r="I86" s="95">
        <f>I87</f>
        <v>1944400</v>
      </c>
      <c r="J86" s="95">
        <f>J87</f>
        <v>114200</v>
      </c>
      <c r="K86" s="95">
        <f>K87</f>
        <v>114200</v>
      </c>
    </row>
    <row r="87" spans="1:11" s="27" customFormat="1" ht="45">
      <c r="A87" s="30"/>
      <c r="B87" s="14" t="s">
        <v>39</v>
      </c>
      <c r="C87" s="45"/>
      <c r="D87" s="46"/>
      <c r="E87" s="18" t="s">
        <v>128</v>
      </c>
      <c r="F87" s="20" t="s">
        <v>73</v>
      </c>
      <c r="G87" s="44"/>
      <c r="H87" s="95">
        <f>I87+J87</f>
        <v>2058600</v>
      </c>
      <c r="I87" s="95">
        <f>I88+I89+I90+I91</f>
        <v>1944400</v>
      </c>
      <c r="J87" s="95">
        <f>J88+J89+J90+J91</f>
        <v>114200</v>
      </c>
      <c r="K87" s="95">
        <f>K88+K89+K90+K91</f>
        <v>114200</v>
      </c>
    </row>
    <row r="88" spans="1:11" s="27" customFormat="1" ht="30.75">
      <c r="A88" s="30"/>
      <c r="B88" s="41" t="s">
        <v>48</v>
      </c>
      <c r="C88" s="41" t="s">
        <v>40</v>
      </c>
      <c r="D88" s="41" t="s">
        <v>5</v>
      </c>
      <c r="E88" s="51" t="s">
        <v>41</v>
      </c>
      <c r="F88" s="43" t="s">
        <v>49</v>
      </c>
      <c r="G88" s="21" t="s">
        <v>83</v>
      </c>
      <c r="H88" s="34">
        <f>I88+J88</f>
        <v>300000</v>
      </c>
      <c r="I88" s="35">
        <v>300000</v>
      </c>
      <c r="J88" s="35"/>
      <c r="K88" s="34"/>
    </row>
    <row r="89" spans="1:11" s="27" customFormat="1" ht="46.5">
      <c r="A89" s="30"/>
      <c r="B89" s="41" t="s">
        <v>35</v>
      </c>
      <c r="C89" s="41" t="s">
        <v>36</v>
      </c>
      <c r="D89" s="13" t="s">
        <v>15</v>
      </c>
      <c r="E89" s="23" t="s">
        <v>37</v>
      </c>
      <c r="F89" s="43" t="s">
        <v>226</v>
      </c>
      <c r="G89" s="21" t="s">
        <v>233</v>
      </c>
      <c r="H89" s="32">
        <f>I89+J89</f>
        <v>1033000</v>
      </c>
      <c r="I89" s="33">
        <f>613000+560000-140000</f>
        <v>1033000</v>
      </c>
      <c r="J89" s="33"/>
      <c r="K89" s="32"/>
    </row>
    <row r="90" spans="1:11" s="27" customFormat="1" ht="61.5">
      <c r="A90" s="30"/>
      <c r="B90" s="63">
        <v>2319800</v>
      </c>
      <c r="C90" s="63" t="s">
        <v>134</v>
      </c>
      <c r="D90" s="63" t="s">
        <v>40</v>
      </c>
      <c r="E90" s="50" t="s">
        <v>147</v>
      </c>
      <c r="F90" s="50" t="s">
        <v>148</v>
      </c>
      <c r="G90" s="21" t="s">
        <v>145</v>
      </c>
      <c r="H90" s="32">
        <f>I90+J90</f>
        <v>521600</v>
      </c>
      <c r="I90" s="33">
        <f>208700+312900</f>
        <v>521600</v>
      </c>
      <c r="J90" s="33"/>
      <c r="K90" s="32"/>
    </row>
    <row r="91" spans="1:11" s="27" customFormat="1" ht="46.5">
      <c r="A91" s="30"/>
      <c r="B91" s="63">
        <v>2319800</v>
      </c>
      <c r="C91" s="63">
        <v>9800</v>
      </c>
      <c r="D91" s="63" t="s">
        <v>40</v>
      </c>
      <c r="E91" s="50" t="s">
        <v>147</v>
      </c>
      <c r="F91" s="43" t="s">
        <v>144</v>
      </c>
      <c r="G91" s="21" t="s">
        <v>146</v>
      </c>
      <c r="H91" s="32">
        <f>I91+J91</f>
        <v>204000</v>
      </c>
      <c r="I91" s="33">
        <f>25800+64000</f>
        <v>89800</v>
      </c>
      <c r="J91" s="33">
        <f>54200+60000</f>
        <v>114200</v>
      </c>
      <c r="K91" s="33">
        <f>54200+60000</f>
        <v>114200</v>
      </c>
    </row>
    <row r="92" spans="1:11" s="27" customFormat="1" ht="45">
      <c r="A92" s="30"/>
      <c r="B92" s="14" t="s">
        <v>152</v>
      </c>
      <c r="C92" s="14"/>
      <c r="D92" s="14"/>
      <c r="E92" s="18" t="s">
        <v>153</v>
      </c>
      <c r="F92" s="20" t="s">
        <v>73</v>
      </c>
      <c r="G92" s="20"/>
      <c r="H92" s="95">
        <f>H93</f>
        <v>151700</v>
      </c>
      <c r="I92" s="95">
        <f>I93</f>
        <v>151700</v>
      </c>
      <c r="J92" s="95">
        <f>J93</f>
        <v>0</v>
      </c>
      <c r="K92" s="95">
        <f>K93</f>
        <v>0</v>
      </c>
    </row>
    <row r="93" spans="1:11" s="27" customFormat="1" ht="45">
      <c r="A93" s="30"/>
      <c r="B93" s="14" t="s">
        <v>154</v>
      </c>
      <c r="C93" s="14"/>
      <c r="D93" s="14"/>
      <c r="E93" s="18" t="s">
        <v>153</v>
      </c>
      <c r="F93" s="20" t="s">
        <v>73</v>
      </c>
      <c r="G93" s="20"/>
      <c r="H93" s="95">
        <f>I93+J93</f>
        <v>151700</v>
      </c>
      <c r="I93" s="92">
        <f>I94</f>
        <v>151700</v>
      </c>
      <c r="J93" s="92">
        <f>J94</f>
        <v>0</v>
      </c>
      <c r="K93" s="92">
        <f>K94</f>
        <v>0</v>
      </c>
    </row>
    <row r="94" spans="1:11" s="27" customFormat="1" ht="61.5">
      <c r="A94" s="30"/>
      <c r="B94" s="63">
        <v>2419800</v>
      </c>
      <c r="C94" s="63" t="s">
        <v>134</v>
      </c>
      <c r="D94" s="63" t="s">
        <v>40</v>
      </c>
      <c r="E94" s="50" t="s">
        <v>147</v>
      </c>
      <c r="F94" s="50" t="s">
        <v>148</v>
      </c>
      <c r="G94" s="21" t="s">
        <v>145</v>
      </c>
      <c r="H94" s="34">
        <f>I94+J94</f>
        <v>151700</v>
      </c>
      <c r="I94" s="33">
        <v>151700</v>
      </c>
      <c r="J94" s="33"/>
      <c r="K94" s="32"/>
    </row>
    <row r="95" spans="1:11" s="27" customFormat="1" ht="45">
      <c r="A95" s="30"/>
      <c r="B95" s="14" t="s">
        <v>149</v>
      </c>
      <c r="C95" s="14"/>
      <c r="D95" s="14"/>
      <c r="E95" s="18" t="s">
        <v>150</v>
      </c>
      <c r="F95" s="20" t="s">
        <v>73</v>
      </c>
      <c r="G95" s="20"/>
      <c r="H95" s="95">
        <f>H96</f>
        <v>265000</v>
      </c>
      <c r="I95" s="95">
        <f>I96</f>
        <v>265000</v>
      </c>
      <c r="J95" s="95">
        <f>J96</f>
        <v>0</v>
      </c>
      <c r="K95" s="95">
        <f>K96</f>
        <v>0</v>
      </c>
    </row>
    <row r="96" spans="1:11" s="27" customFormat="1" ht="45">
      <c r="A96" s="30"/>
      <c r="B96" s="14" t="s">
        <v>151</v>
      </c>
      <c r="C96" s="14"/>
      <c r="D96" s="14"/>
      <c r="E96" s="18" t="s">
        <v>150</v>
      </c>
      <c r="F96" s="20" t="s">
        <v>73</v>
      </c>
      <c r="G96" s="20"/>
      <c r="H96" s="95">
        <f aca="true" t="shared" si="4" ref="H96:H115">I96+J96</f>
        <v>265000</v>
      </c>
      <c r="I96" s="95">
        <f>I98+I97</f>
        <v>265000</v>
      </c>
      <c r="J96" s="95">
        <f>J98</f>
        <v>0</v>
      </c>
      <c r="K96" s="95">
        <f>K98</f>
        <v>0</v>
      </c>
    </row>
    <row r="97" spans="1:11" s="27" customFormat="1" ht="30.75">
      <c r="A97" s="30"/>
      <c r="B97" s="13" t="s">
        <v>229</v>
      </c>
      <c r="C97" s="13" t="s">
        <v>28</v>
      </c>
      <c r="D97" s="13" t="s">
        <v>8</v>
      </c>
      <c r="E97" s="26" t="s">
        <v>29</v>
      </c>
      <c r="F97" s="42" t="s">
        <v>230</v>
      </c>
      <c r="G97" s="42" t="s">
        <v>231</v>
      </c>
      <c r="H97" s="34">
        <f>I97+J97</f>
        <v>200000</v>
      </c>
      <c r="I97" s="35">
        <v>200000</v>
      </c>
      <c r="J97" s="34"/>
      <c r="K97" s="34"/>
    </row>
    <row r="98" spans="1:11" s="27" customFormat="1" ht="61.5">
      <c r="A98" s="30"/>
      <c r="B98" s="63">
        <v>2519800</v>
      </c>
      <c r="C98" s="63" t="s">
        <v>134</v>
      </c>
      <c r="D98" s="63" t="s">
        <v>40</v>
      </c>
      <c r="E98" s="50" t="s">
        <v>147</v>
      </c>
      <c r="F98" s="50" t="s">
        <v>148</v>
      </c>
      <c r="G98" s="21" t="s">
        <v>145</v>
      </c>
      <c r="H98" s="34">
        <f t="shared" si="4"/>
        <v>65000</v>
      </c>
      <c r="I98" s="33">
        <v>65000</v>
      </c>
      <c r="J98" s="33"/>
      <c r="K98" s="32"/>
    </row>
    <row r="99" spans="2:11" ht="45">
      <c r="B99" s="14" t="s">
        <v>30</v>
      </c>
      <c r="C99" s="14"/>
      <c r="D99" s="14"/>
      <c r="E99" s="18" t="s">
        <v>67</v>
      </c>
      <c r="F99" s="20" t="s">
        <v>73</v>
      </c>
      <c r="G99" s="20"/>
      <c r="H99" s="36">
        <f t="shared" si="4"/>
        <v>439600</v>
      </c>
      <c r="I99" s="36">
        <f>I100</f>
        <v>-260327</v>
      </c>
      <c r="J99" s="36">
        <f>J100</f>
        <v>699927</v>
      </c>
      <c r="K99" s="36">
        <f>K100</f>
        <v>699927</v>
      </c>
    </row>
    <row r="100" spans="2:11" ht="45">
      <c r="B100" s="14" t="s">
        <v>31</v>
      </c>
      <c r="C100" s="14"/>
      <c r="D100" s="14"/>
      <c r="E100" s="18" t="s">
        <v>67</v>
      </c>
      <c r="F100" s="20" t="s">
        <v>73</v>
      </c>
      <c r="G100" s="20"/>
      <c r="H100" s="36">
        <f t="shared" si="4"/>
        <v>439600</v>
      </c>
      <c r="I100" s="36">
        <f>SUM(I101:I104)</f>
        <v>-260327</v>
      </c>
      <c r="J100" s="36">
        <f>SUM(J101:J104)</f>
        <v>699927</v>
      </c>
      <c r="K100" s="36">
        <f>SUM(K101:K104)</f>
        <v>699927</v>
      </c>
    </row>
    <row r="101" spans="2:11" ht="62.25" customHeight="1">
      <c r="B101" s="13" t="s">
        <v>32</v>
      </c>
      <c r="C101" s="13" t="s">
        <v>28</v>
      </c>
      <c r="D101" s="13" t="s">
        <v>8</v>
      </c>
      <c r="E101" s="23" t="s">
        <v>29</v>
      </c>
      <c r="F101" s="25" t="s">
        <v>103</v>
      </c>
      <c r="G101" s="21" t="s">
        <v>122</v>
      </c>
      <c r="H101" s="38">
        <f t="shared" si="4"/>
        <v>-1905662.48</v>
      </c>
      <c r="I101" s="39">
        <v>-1905662.48</v>
      </c>
      <c r="J101" s="39"/>
      <c r="K101" s="38"/>
    </row>
    <row r="102" spans="2:11" ht="62.25" customHeight="1">
      <c r="B102" s="13" t="s">
        <v>32</v>
      </c>
      <c r="C102" s="13" t="s">
        <v>28</v>
      </c>
      <c r="D102" s="13" t="s">
        <v>8</v>
      </c>
      <c r="E102" s="23" t="s">
        <v>29</v>
      </c>
      <c r="F102" s="25" t="s">
        <v>232</v>
      </c>
      <c r="G102" s="21" t="s">
        <v>228</v>
      </c>
      <c r="H102" s="38">
        <f>I102+J102</f>
        <v>250000</v>
      </c>
      <c r="I102" s="39">
        <v>250000</v>
      </c>
      <c r="J102" s="39"/>
      <c r="K102" s="38"/>
    </row>
    <row r="103" spans="2:11" ht="61.5">
      <c r="B103" s="13" t="s">
        <v>127</v>
      </c>
      <c r="C103" s="13" t="s">
        <v>79</v>
      </c>
      <c r="D103" s="13" t="s">
        <v>40</v>
      </c>
      <c r="E103" s="23" t="s">
        <v>80</v>
      </c>
      <c r="F103" s="25" t="s">
        <v>103</v>
      </c>
      <c r="G103" s="21" t="s">
        <v>122</v>
      </c>
      <c r="H103" s="38">
        <f t="shared" si="4"/>
        <v>1905662.48</v>
      </c>
      <c r="I103" s="39">
        <f>1126551.48+79184</f>
        <v>1205735.48</v>
      </c>
      <c r="J103" s="39">
        <f>779111-79184</f>
        <v>699927</v>
      </c>
      <c r="K103" s="39">
        <f>779111-79184</f>
        <v>699927</v>
      </c>
    </row>
    <row r="104" spans="2:11" ht="61.5">
      <c r="B104" s="63">
        <v>2719800</v>
      </c>
      <c r="C104" s="63" t="s">
        <v>134</v>
      </c>
      <c r="D104" s="63" t="s">
        <v>40</v>
      </c>
      <c r="E104" s="50" t="s">
        <v>147</v>
      </c>
      <c r="F104" s="50" t="s">
        <v>148</v>
      </c>
      <c r="G104" s="21" t="s">
        <v>145</v>
      </c>
      <c r="H104" s="38">
        <f t="shared" si="4"/>
        <v>189600</v>
      </c>
      <c r="I104" s="39">
        <v>189600</v>
      </c>
      <c r="J104" s="39"/>
      <c r="K104" s="38"/>
    </row>
    <row r="105" spans="2:11" ht="45">
      <c r="B105" s="14" t="s">
        <v>25</v>
      </c>
      <c r="C105" s="14"/>
      <c r="D105" s="14"/>
      <c r="E105" s="18" t="s">
        <v>68</v>
      </c>
      <c r="F105" s="20" t="s">
        <v>73</v>
      </c>
      <c r="G105" s="20"/>
      <c r="H105" s="36">
        <f t="shared" si="4"/>
        <v>6385790</v>
      </c>
      <c r="I105" s="36">
        <f aca="true" t="shared" si="5" ref="I105:K106">I106</f>
        <v>151700</v>
      </c>
      <c r="J105" s="36">
        <f t="shared" si="5"/>
        <v>6234090</v>
      </c>
      <c r="K105" s="36">
        <f t="shared" si="5"/>
        <v>0</v>
      </c>
    </row>
    <row r="106" spans="1:11" s="16" customFormat="1" ht="45">
      <c r="A106" s="15"/>
      <c r="B106" s="14" t="s">
        <v>26</v>
      </c>
      <c r="C106" s="14"/>
      <c r="D106" s="14"/>
      <c r="E106" s="18" t="s">
        <v>68</v>
      </c>
      <c r="F106" s="20" t="s">
        <v>73</v>
      </c>
      <c r="G106" s="20"/>
      <c r="H106" s="36">
        <f t="shared" si="4"/>
        <v>6385790</v>
      </c>
      <c r="I106" s="36">
        <f>I107+I108+I109</f>
        <v>151700</v>
      </c>
      <c r="J106" s="36">
        <f>J107+J108+J109</f>
        <v>6234090</v>
      </c>
      <c r="K106" s="36">
        <f t="shared" si="5"/>
        <v>0</v>
      </c>
    </row>
    <row r="107" spans="2:11" ht="30.75">
      <c r="B107" s="13" t="s">
        <v>27</v>
      </c>
      <c r="C107" s="13" t="s">
        <v>23</v>
      </c>
      <c r="D107" s="13" t="s">
        <v>6</v>
      </c>
      <c r="E107" s="23" t="s">
        <v>24</v>
      </c>
      <c r="F107" s="21" t="s">
        <v>14</v>
      </c>
      <c r="G107" s="21" t="s">
        <v>76</v>
      </c>
      <c r="H107" s="32">
        <f t="shared" si="4"/>
        <v>-389910</v>
      </c>
      <c r="I107" s="32"/>
      <c r="J107" s="33">
        <v>-389910</v>
      </c>
      <c r="K107" s="32"/>
    </row>
    <row r="108" spans="2:11" ht="30.75">
      <c r="B108" s="13" t="s">
        <v>129</v>
      </c>
      <c r="C108" s="13" t="s">
        <v>130</v>
      </c>
      <c r="D108" s="13" t="s">
        <v>40</v>
      </c>
      <c r="E108" s="23" t="s">
        <v>131</v>
      </c>
      <c r="F108" s="21" t="s">
        <v>14</v>
      </c>
      <c r="G108" s="21" t="s">
        <v>76</v>
      </c>
      <c r="H108" s="32">
        <f t="shared" si="4"/>
        <v>6624000</v>
      </c>
      <c r="I108" s="32"/>
      <c r="J108" s="33">
        <v>6624000</v>
      </c>
      <c r="K108" s="32"/>
    </row>
    <row r="109" spans="2:11" ht="61.5">
      <c r="B109" s="63">
        <v>2819800</v>
      </c>
      <c r="C109" s="63" t="s">
        <v>134</v>
      </c>
      <c r="D109" s="63" t="s">
        <v>40</v>
      </c>
      <c r="E109" s="50" t="s">
        <v>147</v>
      </c>
      <c r="F109" s="50" t="s">
        <v>148</v>
      </c>
      <c r="G109" s="21" t="s">
        <v>145</v>
      </c>
      <c r="H109" s="32">
        <f t="shared" si="4"/>
        <v>151700</v>
      </c>
      <c r="I109" s="33">
        <v>151700</v>
      </c>
      <c r="J109" s="33"/>
      <c r="K109" s="32"/>
    </row>
    <row r="110" spans="1:11" s="27" customFormat="1" ht="45">
      <c r="A110" s="30"/>
      <c r="B110" s="14" t="s">
        <v>92</v>
      </c>
      <c r="C110" s="14"/>
      <c r="D110" s="14"/>
      <c r="E110" s="18" t="s">
        <v>93</v>
      </c>
      <c r="F110" s="20" t="s">
        <v>73</v>
      </c>
      <c r="G110" s="20"/>
      <c r="H110" s="36">
        <f t="shared" si="4"/>
        <v>1200400</v>
      </c>
      <c r="I110" s="36">
        <f>I111</f>
        <v>750400</v>
      </c>
      <c r="J110" s="36">
        <f>J111</f>
        <v>450000</v>
      </c>
      <c r="K110" s="36">
        <f>K111</f>
        <v>450000</v>
      </c>
    </row>
    <row r="111" spans="1:11" s="27" customFormat="1" ht="45">
      <c r="A111" s="30"/>
      <c r="B111" s="14" t="s">
        <v>94</v>
      </c>
      <c r="C111" s="14"/>
      <c r="D111" s="14"/>
      <c r="E111" s="18" t="s">
        <v>93</v>
      </c>
      <c r="F111" s="20" t="s">
        <v>73</v>
      </c>
      <c r="G111" s="20"/>
      <c r="H111" s="36">
        <f t="shared" si="4"/>
        <v>1200400</v>
      </c>
      <c r="I111" s="36">
        <f>I112+I113+I114+I115</f>
        <v>750400</v>
      </c>
      <c r="J111" s="36">
        <f>J112+J113+J114+J115</f>
        <v>450000</v>
      </c>
      <c r="K111" s="36">
        <f>K112+K113+K114+K115</f>
        <v>450000</v>
      </c>
    </row>
    <row r="112" spans="1:11" s="27" customFormat="1" ht="30.75">
      <c r="A112" s="30"/>
      <c r="B112" s="13" t="s">
        <v>95</v>
      </c>
      <c r="C112" s="41">
        <v>7430</v>
      </c>
      <c r="D112" s="13" t="s">
        <v>96</v>
      </c>
      <c r="E112" s="23" t="s">
        <v>97</v>
      </c>
      <c r="F112" s="42" t="s">
        <v>108</v>
      </c>
      <c r="G112" s="21" t="s">
        <v>121</v>
      </c>
      <c r="H112" s="32">
        <f t="shared" si="4"/>
        <v>1130000</v>
      </c>
      <c r="I112" s="33">
        <f>1000000+130000</f>
        <v>1130000</v>
      </c>
      <c r="J112" s="33"/>
      <c r="K112" s="32"/>
    </row>
    <row r="113" spans="1:11" s="27" customFormat="1" ht="30.75">
      <c r="A113" s="30"/>
      <c r="B113" s="13" t="s">
        <v>237</v>
      </c>
      <c r="C113" s="13" t="s">
        <v>28</v>
      </c>
      <c r="D113" s="13" t="s">
        <v>8</v>
      </c>
      <c r="E113" s="26" t="s">
        <v>29</v>
      </c>
      <c r="F113" s="42" t="s">
        <v>236</v>
      </c>
      <c r="G113" s="21" t="s">
        <v>238</v>
      </c>
      <c r="H113" s="32">
        <f t="shared" si="4"/>
        <v>-450000</v>
      </c>
      <c r="I113" s="33">
        <v>-450000</v>
      </c>
      <c r="J113" s="33"/>
      <c r="K113" s="32"/>
    </row>
    <row r="114" spans="1:11" s="27" customFormat="1" ht="30.75">
      <c r="A114" s="30"/>
      <c r="B114" s="13" t="s">
        <v>234</v>
      </c>
      <c r="C114" s="41" t="s">
        <v>106</v>
      </c>
      <c r="D114" s="13" t="s">
        <v>8</v>
      </c>
      <c r="E114" s="17" t="s">
        <v>235</v>
      </c>
      <c r="F114" s="42" t="s">
        <v>236</v>
      </c>
      <c r="G114" s="21" t="s">
        <v>238</v>
      </c>
      <c r="H114" s="32">
        <f t="shared" si="4"/>
        <v>450000</v>
      </c>
      <c r="I114" s="33"/>
      <c r="J114" s="33">
        <v>450000</v>
      </c>
      <c r="K114" s="33">
        <v>450000</v>
      </c>
    </row>
    <row r="115" spans="1:11" s="27" customFormat="1" ht="61.5">
      <c r="A115" s="30"/>
      <c r="B115" s="63">
        <v>3519800</v>
      </c>
      <c r="C115" s="63" t="s">
        <v>134</v>
      </c>
      <c r="D115" s="63" t="s">
        <v>40</v>
      </c>
      <c r="E115" s="50" t="s">
        <v>147</v>
      </c>
      <c r="F115" s="50" t="s">
        <v>148</v>
      </c>
      <c r="G115" s="21" t="s">
        <v>145</v>
      </c>
      <c r="H115" s="32">
        <f t="shared" si="4"/>
        <v>70400</v>
      </c>
      <c r="I115" s="33">
        <v>70400</v>
      </c>
      <c r="J115" s="33"/>
      <c r="K115" s="32"/>
    </row>
    <row r="116" spans="1:11" s="27" customFormat="1" ht="30">
      <c r="A116" s="30"/>
      <c r="B116" s="14" t="s">
        <v>160</v>
      </c>
      <c r="C116" s="14"/>
      <c r="D116" s="14"/>
      <c r="E116" s="65" t="s">
        <v>161</v>
      </c>
      <c r="F116" s="20" t="s">
        <v>73</v>
      </c>
      <c r="G116" s="20"/>
      <c r="H116" s="95">
        <f>H117</f>
        <v>564800</v>
      </c>
      <c r="I116" s="95">
        <f>I117</f>
        <v>636800</v>
      </c>
      <c r="J116" s="95">
        <f>J117</f>
        <v>-72000</v>
      </c>
      <c r="K116" s="95">
        <f>K117</f>
        <v>-72000</v>
      </c>
    </row>
    <row r="117" spans="1:11" s="27" customFormat="1" ht="30">
      <c r="A117" s="30"/>
      <c r="B117" s="14" t="s">
        <v>162</v>
      </c>
      <c r="C117" s="14"/>
      <c r="D117" s="14"/>
      <c r="E117" s="65" t="s">
        <v>161</v>
      </c>
      <c r="F117" s="20" t="s">
        <v>73</v>
      </c>
      <c r="G117" s="20"/>
      <c r="H117" s="95">
        <f>I117+J117</f>
        <v>564800</v>
      </c>
      <c r="I117" s="92">
        <f>I118+I119</f>
        <v>636800</v>
      </c>
      <c r="J117" s="92">
        <f>J118+J119</f>
        <v>-72000</v>
      </c>
      <c r="K117" s="92">
        <f>K118+K119</f>
        <v>-72000</v>
      </c>
    </row>
    <row r="118" spans="1:11" s="27" customFormat="1" ht="61.5">
      <c r="A118" s="30"/>
      <c r="B118" s="63">
        <v>3719800</v>
      </c>
      <c r="C118" s="63" t="s">
        <v>134</v>
      </c>
      <c r="D118" s="63" t="s">
        <v>40</v>
      </c>
      <c r="E118" s="50" t="s">
        <v>147</v>
      </c>
      <c r="F118" s="50" t="s">
        <v>148</v>
      </c>
      <c r="G118" s="21" t="s">
        <v>145</v>
      </c>
      <c r="H118" s="32">
        <f>I118+J118</f>
        <v>308800</v>
      </c>
      <c r="I118" s="33">
        <v>308800</v>
      </c>
      <c r="J118" s="33"/>
      <c r="K118" s="32"/>
    </row>
    <row r="119" spans="1:11" s="27" customFormat="1" ht="46.5">
      <c r="A119" s="30"/>
      <c r="B119" s="63">
        <v>3719800</v>
      </c>
      <c r="C119" s="63" t="s">
        <v>134</v>
      </c>
      <c r="D119" s="63" t="s">
        <v>40</v>
      </c>
      <c r="E119" s="50" t="s">
        <v>147</v>
      </c>
      <c r="F119" s="43" t="s">
        <v>144</v>
      </c>
      <c r="G119" s="21" t="s">
        <v>146</v>
      </c>
      <c r="H119" s="32">
        <f>I119+J119</f>
        <v>256000</v>
      </c>
      <c r="I119" s="33">
        <v>328000</v>
      </c>
      <c r="J119" s="33">
        <v>-72000</v>
      </c>
      <c r="K119" s="33">
        <v>-72000</v>
      </c>
    </row>
    <row r="120" spans="1:11" s="37" customFormat="1" ht="17.25">
      <c r="A120" s="2"/>
      <c r="B120" s="76"/>
      <c r="C120" s="76"/>
      <c r="D120" s="77"/>
      <c r="E120" s="78" t="s">
        <v>77</v>
      </c>
      <c r="F120" s="79"/>
      <c r="G120" s="79"/>
      <c r="H120" s="96">
        <f>I120+J120</f>
        <v>29964148.1</v>
      </c>
      <c r="I120" s="96">
        <f>I9+I13+I27+I34+I44+I59+I62+I68+I75+I80+I86+I92+I95+I99+I105+I110+I116</f>
        <v>24261116.6</v>
      </c>
      <c r="J120" s="96">
        <f>J9+J13+J27+J34+J44+J59+J62+J68+J75+J80+J86+J92+J95+J99+J105+J110+J116</f>
        <v>5703031.5</v>
      </c>
      <c r="K120" s="96">
        <f>K9+K13+K27+K34+K44+K59+K62+K68+K75+K80+K86+K92+K95+K99+K105+K110+K116</f>
        <v>5703031.5</v>
      </c>
    </row>
    <row r="121" ht="18" customHeight="1"/>
    <row r="122" spans="2:11" ht="53.25" customHeight="1">
      <c r="B122" s="114" t="s">
        <v>7</v>
      </c>
      <c r="C122" s="114"/>
      <c r="D122" s="114"/>
      <c r="E122" s="114"/>
      <c r="F122" s="24"/>
      <c r="G122" s="24"/>
      <c r="H122" s="24"/>
      <c r="I122" s="105" t="s">
        <v>116</v>
      </c>
      <c r="J122" s="105"/>
      <c r="K122" s="105"/>
    </row>
    <row r="123" spans="2:16" ht="20.25" customHeight="1"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2"/>
      <c r="M123" s="12"/>
      <c r="N123" s="12"/>
      <c r="O123" s="12"/>
      <c r="P123" s="12"/>
    </row>
    <row r="124" spans="2:16" ht="19.5" customHeight="1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2"/>
      <c r="M124" s="12"/>
      <c r="N124" s="12"/>
      <c r="O124" s="12"/>
      <c r="P124" s="12"/>
    </row>
  </sheetData>
  <sheetProtection/>
  <mergeCells count="17">
    <mergeCell ref="B124:K124"/>
    <mergeCell ref="B2:K2"/>
    <mergeCell ref="B122:E122"/>
    <mergeCell ref="J6:K6"/>
    <mergeCell ref="B6:B7"/>
    <mergeCell ref="C6:C7"/>
    <mergeCell ref="D6:D7"/>
    <mergeCell ref="E6:E7"/>
    <mergeCell ref="F6:F7"/>
    <mergeCell ref="B3:C3"/>
    <mergeCell ref="I122:K122"/>
    <mergeCell ref="G1:K1"/>
    <mergeCell ref="G6:G7"/>
    <mergeCell ref="H6:H7"/>
    <mergeCell ref="I6:I7"/>
    <mergeCell ref="B123:K123"/>
    <mergeCell ref="B4:C4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57" r:id="rId1"/>
  <headerFooter differentFirst="1" alignWithMargins="0">
    <oddHeader>&amp;C&amp;P</oddHeader>
  </headerFooter>
  <rowBreaks count="4" manualBreakCount="4">
    <brk id="89" max="10" man="1"/>
    <brk id="102" max="10" man="1"/>
    <brk id="115" max="10" man="1"/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2021-08-20T13:10:22Z</cp:lastPrinted>
  <dcterms:created xsi:type="dcterms:W3CDTF">2014-01-17T10:52:16Z</dcterms:created>
  <dcterms:modified xsi:type="dcterms:W3CDTF">2021-08-26T13:36:03Z</dcterms:modified>
  <cp:category/>
  <cp:version/>
  <cp:contentType/>
  <cp:contentStatus/>
</cp:coreProperties>
</file>