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3" sheetId="1" r:id="rId1"/>
    <sheet name="додаток 2" sheetId="2" r:id="rId2"/>
  </sheets>
  <definedNames>
    <definedName name="_xlnm.Print_Titles" localSheetId="1">'додаток 2'!$8:$12</definedName>
    <definedName name="_xlnm.Print_Titles" localSheetId="0">'додаток 3'!$7:$10</definedName>
    <definedName name="_xlnm.Print_Area" localSheetId="1">'додаток 2'!$A$1:$M$80</definedName>
    <definedName name="_xlnm.Print_Area" localSheetId="0">'додаток 3'!$A$1:$M$104</definedName>
  </definedNames>
  <calcPr fullCalcOnLoad="1"/>
</workbook>
</file>

<file path=xl/sharedStrings.xml><?xml version="1.0" encoding="utf-8"?>
<sst xmlns="http://schemas.openxmlformats.org/spreadsheetml/2006/main" count="348" uniqueCount="189">
  <si>
    <t>Видатки, не вiднесенi до основних груп</t>
  </si>
  <si>
    <t>080000</t>
  </si>
  <si>
    <t>090000</t>
  </si>
  <si>
    <t>090601</t>
  </si>
  <si>
    <t>090901</t>
  </si>
  <si>
    <t>091214</t>
  </si>
  <si>
    <t>110201</t>
  </si>
  <si>
    <t>110502</t>
  </si>
  <si>
    <t>070000</t>
  </si>
  <si>
    <t>250404</t>
  </si>
  <si>
    <t>080101</t>
  </si>
  <si>
    <t>080201</t>
  </si>
  <si>
    <t>080208</t>
  </si>
  <si>
    <t>081002</t>
  </si>
  <si>
    <t>070701</t>
  </si>
  <si>
    <t>Станції переливання крові</t>
  </si>
  <si>
    <t>РАЗОМ</t>
  </si>
  <si>
    <t>Будинки- інтернати для малолітніх інвалідів</t>
  </si>
  <si>
    <t>Видатки загального фонду</t>
  </si>
  <si>
    <t>Всього</t>
  </si>
  <si>
    <t>Видатки спеціального фонду</t>
  </si>
  <si>
    <t>Разом</t>
  </si>
  <si>
    <t>з них</t>
  </si>
  <si>
    <t>Освiта</t>
  </si>
  <si>
    <t>Лікарні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</si>
  <si>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</si>
  <si>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</si>
  <si>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</si>
  <si>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Культура i мистецтво</t>
  </si>
  <si>
    <t>Бiблiотеки</t>
  </si>
  <si>
    <t>Фiзична культура i спорт</t>
  </si>
  <si>
    <t>250000</t>
  </si>
  <si>
    <t>Міжбюджетні трансферти</t>
  </si>
  <si>
    <t>Будинки-iнтернати (пансіонати) для літніх людей та iнвалiдiв системи соцiального захисту</t>
  </si>
  <si>
    <t>Заклади післядипломної освіти III-IV рівнів акредитації</t>
  </si>
  <si>
    <t>Перший заступник голови обласної ради</t>
  </si>
  <si>
    <t>(грн.)</t>
  </si>
  <si>
    <t>РАЗОМ ВИДАТКІВ</t>
  </si>
  <si>
    <t>080204</t>
  </si>
  <si>
    <t>Санаторії для хворих туберкульозом</t>
  </si>
  <si>
    <t>ВСЬОГО</t>
  </si>
  <si>
    <t>Iншi культурно-освiтнi заклади та заходи</t>
  </si>
  <si>
    <t>споживання</t>
  </si>
  <si>
    <t>оплата праці</t>
  </si>
  <si>
    <t>комунальні послуги та енергоносії</t>
  </si>
  <si>
    <t>розвитку</t>
  </si>
  <si>
    <t>Додаток 2</t>
  </si>
  <si>
    <t>Управління культури і туризму облдержадміністрації</t>
  </si>
  <si>
    <t>в т.ч.</t>
  </si>
  <si>
    <t>Управління охорони здоров’я  облдержадміністрації</t>
  </si>
  <si>
    <t>Охорона здоров'я</t>
  </si>
  <si>
    <t>до рішення Рівненської обласної  ради</t>
  </si>
  <si>
    <t>Код типової відомчої класифікації видатків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</si>
  <si>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</si>
  <si>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</si>
  <si>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</si>
  <si>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(грн)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</si>
  <si>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</si>
  <si>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</si>
  <si>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</si>
  <si>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 xml:space="preserve">Інші установи та заклади </t>
  </si>
  <si>
    <t xml:space="preserve">до рішення Рівненської обласної ради </t>
  </si>
  <si>
    <t>за головними розпорядниками коштів</t>
  </si>
  <si>
    <t>01</t>
  </si>
  <si>
    <t>08</t>
  </si>
  <si>
    <t>24</t>
  </si>
  <si>
    <t>15</t>
  </si>
  <si>
    <t>14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</si>
  <si>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</si>
  <si>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</si>
  <si>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</si>
  <si>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r>
      <t>070000</t>
    </r>
    <r>
      <rPr>
        <b/>
        <sz val="12"/>
        <color indexed="8"/>
        <rFont val="Times New Roman"/>
        <family val="1"/>
      </rPr>
      <t> </t>
    </r>
  </si>
  <si>
    <r>
      <t>Освіта</t>
    </r>
    <r>
      <rPr>
        <b/>
        <sz val="12"/>
        <color indexed="8"/>
        <rFont val="Times New Roman"/>
        <family val="1"/>
      </rPr>
      <t> </t>
    </r>
  </si>
  <si>
    <r>
      <t>130000</t>
    </r>
    <r>
      <rPr>
        <b/>
        <sz val="12"/>
        <color indexed="8"/>
        <rFont val="Times New Roman"/>
        <family val="1"/>
      </rPr>
      <t> </t>
    </r>
  </si>
  <si>
    <r>
      <t>Фізична культура і спорт</t>
    </r>
    <r>
      <rPr>
        <b/>
        <sz val="12"/>
        <color indexed="8"/>
        <rFont val="Times New Roman"/>
        <family val="1"/>
      </rPr>
      <t> </t>
    </r>
  </si>
  <si>
    <t>Інші заходи по охороні здоров'я</t>
  </si>
  <si>
    <r>
      <t>090000</t>
    </r>
    <r>
      <rPr>
        <b/>
        <sz val="12"/>
        <color indexed="8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</si>
  <si>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color indexed="8"/>
        <rFont val="Times New Roman"/>
        <family val="1"/>
      </rPr>
      <t> </t>
    </r>
  </si>
  <si>
    <r>
      <t>110000</t>
    </r>
    <r>
      <rPr>
        <b/>
        <sz val="12"/>
        <color indexed="8"/>
        <rFont val="Times New Roman"/>
        <family val="1"/>
      </rPr>
      <t> </t>
    </r>
  </si>
  <si>
    <r>
      <t>Культура і мистецтво</t>
    </r>
    <r>
      <rPr>
        <b/>
        <sz val="12"/>
        <color indexed="8"/>
        <rFont val="Times New Roman"/>
        <family val="1"/>
      </rPr>
      <t> </t>
    </r>
  </si>
  <si>
    <r>
      <t>250000</t>
    </r>
    <r>
      <rPr>
        <b/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</si>
  <si>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color indexed="8"/>
        <rFont val="Times New Roman"/>
        <family val="1"/>
      </rPr>
      <t> </t>
    </r>
  </si>
  <si>
    <r>
      <t>080000</t>
    </r>
    <r>
      <rPr>
        <b/>
        <sz val="12"/>
        <color indexed="8"/>
        <rFont val="Times New Roman"/>
        <family val="1"/>
      </rPr>
      <t> </t>
    </r>
  </si>
  <si>
    <r>
      <t>Охорона здоров'я</t>
    </r>
    <r>
      <rPr>
        <b/>
        <sz val="12"/>
        <color indexed="8"/>
        <rFont val="Times New Roman"/>
        <family val="1"/>
      </rPr>
      <t> </t>
    </r>
  </si>
  <si>
    <t>комунальний заклад "Обласне бюро судово-медичної експертизи" Рівненської обласної ради</t>
  </si>
  <si>
    <t>від _______________2014 року №______</t>
  </si>
  <si>
    <t>Зміни до розподілу видатків обласного бюджету на 2014 рік</t>
  </si>
  <si>
    <t>Управління інформаційної діяльності та комунікацій з громадськістю облдержадміністрації</t>
  </si>
  <si>
    <t>Департамент соціального захисту населення облдержадміністрації</t>
  </si>
  <si>
    <t>Центри екстреної медичної допомоги та медицини катастроф, станції екстреної (швидкої) медичної допомоги</t>
  </si>
  <si>
    <t>080209</t>
  </si>
  <si>
    <t xml:space="preserve">Зміни до видатків обласного  бюджету  на  2014 рік </t>
  </si>
  <si>
    <t>76</t>
  </si>
  <si>
    <t>Департамент фінансів облдержадміністрації</t>
  </si>
  <si>
    <t>О.Ю.Данильчук</t>
  </si>
  <si>
    <r>
      <t>010000</t>
    </r>
    <r>
      <rPr>
        <b/>
        <sz val="12"/>
        <color indexed="8"/>
        <rFont val="Times New Roman"/>
        <family val="1"/>
      </rPr>
      <t> </t>
    </r>
  </si>
  <si>
    <r>
      <t>Державне управління</t>
    </r>
    <r>
      <rPr>
        <b/>
        <sz val="12"/>
        <color indexed="8"/>
        <rFont val="Times New Roman"/>
        <family val="1"/>
      </rPr>
      <t> </t>
    </r>
  </si>
  <si>
    <t>010116</t>
  </si>
  <si>
    <t>010000</t>
  </si>
  <si>
    <t>Державне управлiння</t>
  </si>
  <si>
    <t>Органи мiсцевого самоврядування</t>
  </si>
  <si>
    <t>Додаток 3</t>
  </si>
  <si>
    <t>культурно-освітні заходи</t>
  </si>
  <si>
    <t>180410 </t>
  </si>
  <si>
    <t>Інші заходи, пов'язані з економічною діяльністю </t>
  </si>
  <si>
    <t>250380</t>
  </si>
  <si>
    <t xml:space="preserve">Органи місцевого самоврядування 
</t>
  </si>
  <si>
    <t>за рахунок інших субвенцій з місцевих бюджетів</t>
  </si>
  <si>
    <t>від ____________ 2014 року № ______</t>
  </si>
  <si>
    <t>Інші субвенції (обласному бюджету Волинської області на лікування психічно хворих)</t>
  </si>
  <si>
    <t xml:space="preserve"> 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</si>
  <si>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Інші видатки (утримання науково-редакційної групи книги "Реабілітовані історією. Рівненська область")</t>
  </si>
  <si>
    <t>11</t>
  </si>
  <si>
    <t>Управління у справах молоді  та спорту облдержадміністрації</t>
  </si>
  <si>
    <t>130104</t>
  </si>
  <si>
    <t>Видатки на утримання центрiв з iнвалiдного спорту i реабiлiтацiйних шкiл</t>
  </si>
  <si>
    <t>130105</t>
  </si>
  <si>
    <t>Проведення навчально-тренувальних зборiв i змагань та заходiв з iнвалiдного спорту</t>
  </si>
  <si>
    <t>130112</t>
  </si>
  <si>
    <t>090413</t>
  </si>
  <si>
    <t>Допомога на догляд за інвалідом I чи II групи внаслідок психічного розладу </t>
  </si>
  <si>
    <t>091106</t>
  </si>
  <si>
    <t>Iншi видатки</t>
  </si>
  <si>
    <t>67</t>
  </si>
  <si>
    <t>Управління з питань надзвичайних ситуацій та цивільного захисту населення облдержадміністрації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</si>
  <si>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</si>
  <si>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</si>
  <si>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Інші видатки: (грошова винагорода спортсменам області)</t>
  </si>
  <si>
    <t>110103</t>
  </si>
  <si>
    <t>Фiлармонiї, музичнi колективи i ансамблi та iншi мистецькі  заклади та заходи</t>
  </si>
  <si>
    <t>Державний архів Рівненської області</t>
  </si>
  <si>
    <t>Програма розвитку архівної справи в Рівненській області на 2012- 2016 роки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</si>
  <si>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</si>
  <si>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</si>
  <si>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29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</si>
  <si>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</si>
  <si>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</si>
  <si>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відпочинку та оздоровлення дітей на 2014-2017 роки</t>
  </si>
  <si>
    <t>070601</t>
  </si>
  <si>
    <t>Вищі навчальні заклади І та ІІ рівнів акредитації</t>
  </si>
  <si>
    <t>080205</t>
  </si>
  <si>
    <t>Санаторії для дітей та підлітків (нетуберкульозні)</t>
  </si>
  <si>
    <t>080207 </t>
  </si>
  <si>
    <t>Будинки дитини </t>
  </si>
  <si>
    <t>20</t>
  </si>
  <si>
    <t>Служба у справах дітей облдержадміністрації</t>
  </si>
  <si>
    <t>090700</t>
  </si>
  <si>
    <t>Утримання закладів, що надають соціальні послуги дітям, які опинились в складних життєвих обставинах </t>
  </si>
  <si>
    <t>47</t>
  </si>
  <si>
    <t>Департамент  з питань будівництва та архітектури облдержадміністрації</t>
  </si>
  <si>
    <t>150000 </t>
  </si>
  <si>
    <t>Будівництво </t>
  </si>
  <si>
    <t>150101</t>
  </si>
  <si>
    <t>Капiтальнi вкладення</t>
  </si>
  <si>
    <t>Рівненський обласний інформаційно-аналітичний центр медичної статистики</t>
  </si>
  <si>
    <t>комунальний заклад "Обласний центр  профілактики та боротьби зі СНІДом" Рівненської обласної ради</t>
  </si>
  <si>
    <t>080500</t>
  </si>
  <si>
    <t>Загальні і спеціалізовані стоматологічні поліклініки</t>
  </si>
  <si>
    <t>080704</t>
  </si>
  <si>
    <t>Центри здоров‘я і заходи у сфері санітарної освіти</t>
  </si>
  <si>
    <t>зубопротезування і придбання слухових апаратів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</si>
  <si>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</si>
  <si>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</si>
  <si>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091212</t>
  </si>
  <si>
    <t>Обробка інформації з нарахування та виплати допомог і компенсацій</t>
  </si>
  <si>
    <t>10</t>
  </si>
  <si>
    <t>Управління  освіти і науки облдержадміністрації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</si>
  <si>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</si>
  <si>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</si>
  <si>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070501</t>
  </si>
  <si>
    <t>Професійно-технічні заклади освіти </t>
  </si>
  <si>
    <t>070702</t>
  </si>
  <si>
    <t>Інші заклади і заходи післядипломної освіти (обласні курси підвищення кваліфікації середніх медпрацівників)</t>
  </si>
  <si>
    <t>76   250102</t>
  </si>
  <si>
    <t>Резервний фонд обласного бюджету</t>
  </si>
  <si>
    <t>250000 </t>
  </si>
  <si>
    <t>250102</t>
  </si>
  <si>
    <t>Обласна програма створення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2011-2015 роки</t>
  </si>
  <si>
    <t>Субвенція з державного бюджету місцевим бюджетам на виплату допомоги сім`ям з дітьми, малозабезпеченим сім'ям, інвалідам з дитинства, дітям - інвалідам та тимчасової державної допомоги дітям</t>
  </si>
  <si>
    <t>250313</t>
  </si>
  <si>
    <t>Додаткова дотація з державного бюджету на вирівнювання фінансової забезпеченості місцевих бюджетів</t>
  </si>
  <si>
    <t>40</t>
  </si>
  <si>
    <t>Департамент житлово-комунального господарства, енергетики та енергоефективності облдержадміністрації</t>
  </si>
  <si>
    <t>250383 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</si>
  <si>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</si>
  <si>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</si>
  <si>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r>
      <t>100000</t>
    </r>
    <r>
      <rPr>
        <sz val="12"/>
        <rFont val="Times New Roman"/>
        <family val="1"/>
      </rPr>
      <t> </t>
    </r>
  </si>
  <si>
    <r>
      <t>Житлово-комунальне господарство</t>
    </r>
    <r>
      <rPr>
        <sz val="12"/>
        <rFont val="Times New Roman"/>
        <family val="1"/>
      </rPr>
      <t> </t>
    </r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</si>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</sst>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#,##0.000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</numFmts>
  <fonts count="73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10.5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3"/>
      <color indexed="10"/>
      <name val="Times New Roman Cyr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center" vertical="top" wrapText="1"/>
    </xf>
    <xf numFmtId="49" fontId="8" fillId="35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2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20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vertical="top" wrapText="1"/>
    </xf>
    <xf numFmtId="49" fontId="19" fillId="35" borderId="10" xfId="0" applyNumberFormat="1" applyFont="1" applyFill="1" applyBorder="1" applyAlignment="1">
      <alignment horizontal="center" vertical="top" wrapText="1"/>
    </xf>
    <xf numFmtId="49" fontId="19" fillId="35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0" fillId="34" borderId="10" xfId="0" applyNumberFormat="1" applyFont="1" applyFill="1" applyBorder="1" applyAlignment="1" applyProtection="1">
      <alignment vertical="top" wrapText="1"/>
      <protection locked="0"/>
    </xf>
    <xf numFmtId="49" fontId="11" fillId="34" borderId="10" xfId="0" applyNumberFormat="1" applyFont="1" applyFill="1" applyBorder="1" applyAlignment="1" applyProtection="1">
      <alignment vertical="top" wrapText="1"/>
      <protection locked="0"/>
    </xf>
    <xf numFmtId="49" fontId="20" fillId="34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vertical="top" wrapText="1"/>
    </xf>
    <xf numFmtId="49" fontId="18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10" xfId="42" applyNumberFormat="1" applyFont="1" applyFill="1" applyBorder="1" applyAlignment="1" applyProtection="1">
      <alignment vertical="top" wrapText="1"/>
      <protection locked="0"/>
    </xf>
    <xf numFmtId="49" fontId="12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49" fontId="2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3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4" fontId="23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3" fillId="34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" fontId="23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36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" fontId="22" fillId="34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16" fillId="35" borderId="10" xfId="0" applyNumberFormat="1" applyFont="1" applyFill="1" applyBorder="1" applyAlignment="1">
      <alignment horizontal="center" vertical="top"/>
    </xf>
    <xf numFmtId="4" fontId="16" fillId="35" borderId="10" xfId="0" applyNumberFormat="1" applyFont="1" applyFill="1" applyBorder="1" applyAlignment="1">
      <alignment horizontal="center" vertical="top" wrapText="1"/>
    </xf>
    <xf numFmtId="4" fontId="17" fillId="34" borderId="10" xfId="0" applyNumberFormat="1" applyFont="1" applyFill="1" applyBorder="1" applyAlignment="1">
      <alignment horizontal="center" vertical="top" wrapText="1"/>
    </xf>
    <xf numFmtId="4" fontId="29" fillId="34" borderId="10" xfId="0" applyNumberFormat="1" applyFont="1" applyFill="1" applyBorder="1" applyAlignment="1">
      <alignment horizontal="center" vertical="top" wrapText="1"/>
    </xf>
    <xf numFmtId="4" fontId="3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4" fontId="22" fillId="34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4" fontId="34" fillId="0" borderId="10" xfId="0" applyNumberFormat="1" applyFont="1" applyBorder="1" applyAlignment="1">
      <alignment horizontal="center" vertical="top" wrapText="1"/>
    </xf>
    <xf numFmtId="4" fontId="35" fillId="0" borderId="10" xfId="0" applyNumberFormat="1" applyFont="1" applyBorder="1" applyAlignment="1">
      <alignment horizontal="center" vertical="top" wrapText="1"/>
    </xf>
    <xf numFmtId="4" fontId="11" fillId="34" borderId="0" xfId="0" applyNumberFormat="1" applyFont="1" applyFill="1" applyAlignment="1">
      <alignment/>
    </xf>
    <xf numFmtId="0" fontId="9" fillId="0" borderId="10" xfId="0" applyNumberFormat="1" applyFont="1" applyBorder="1" applyAlignment="1">
      <alignment vertical="top" wrapText="1"/>
    </xf>
    <xf numFmtId="49" fontId="12" fillId="36" borderId="10" xfId="0" applyNumberFormat="1" applyFont="1" applyFill="1" applyBorder="1" applyAlignment="1" applyProtection="1">
      <alignment vertical="top" wrapText="1"/>
      <protection locked="0"/>
    </xf>
    <xf numFmtId="3" fontId="23" fillId="34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Border="1" applyAlignment="1" applyProtection="1">
      <alignment horizontal="center" vertical="top" wrapText="1"/>
      <protection locked="0"/>
    </xf>
    <xf numFmtId="49" fontId="20" fillId="0" borderId="10" xfId="0" applyNumberFormat="1" applyFont="1" applyBorder="1" applyAlignment="1" applyProtection="1">
      <alignment vertical="top" wrapText="1"/>
      <protection locked="0"/>
    </xf>
    <xf numFmtId="49" fontId="21" fillId="0" borderId="10" xfId="0" applyNumberFormat="1" applyFont="1" applyBorder="1" applyAlignment="1" applyProtection="1">
      <alignment horizontal="center" vertical="top" wrapText="1"/>
      <protection locked="0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8" fillId="34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36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15" fillId="0" borderId="0" xfId="0" applyNumberFormat="1" applyFont="1" applyFill="1" applyBorder="1" applyAlignment="1" applyProtection="1">
      <alignment horizontal="right" vertical="top" wrapText="1"/>
      <protection locked="0"/>
    </xf>
    <xf numFmtId="0" fontId="26" fillId="0" borderId="1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/>
    </xf>
    <xf numFmtId="49" fontId="2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9" fillId="0" borderId="0" xfId="0" applyNumberFormat="1" applyFont="1" applyFill="1" applyBorder="1" applyAlignment="1" applyProtection="1">
      <alignment horizontal="left" vertical="top" wrapText="1"/>
      <protection locked="0"/>
    </xf>
    <xf numFmtId="49" fontId="2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628775" y="323850"/>
          <a:ext cx="839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609725"/>
          <a:ext cx="1177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1"/>
  <sheetViews>
    <sheetView showZeros="0" view="pageBreakPreview" zoomScale="95" zoomScaleSheetLayoutView="95" zoomScalePageLayoutView="0" workbookViewId="0" topLeftCell="A7">
      <pane xSplit="2" ySplit="5" topLeftCell="C98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B100" sqref="B100"/>
    </sheetView>
  </sheetViews>
  <sheetFormatPr defaultColWidth="9.33203125" defaultRowHeight="12.75"/>
  <cols>
    <col min="1" max="1" width="14.16015625" style="18" customWidth="1"/>
    <col min="2" max="2" width="39.66015625" style="13" customWidth="1"/>
    <col min="3" max="3" width="24" style="2" customWidth="1"/>
    <col min="4" max="4" width="21.5" style="0" customWidth="1"/>
    <col min="5" max="5" width="16.16015625" style="0" customWidth="1"/>
    <col min="6" max="6" width="23.5" style="6" customWidth="1"/>
    <col min="7" max="7" width="23.66015625" style="0" customWidth="1"/>
    <col min="8" max="8" width="7.83203125" style="0" customWidth="1"/>
    <col min="9" max="9" width="12.66015625" style="0" customWidth="1"/>
    <col min="10" max="10" width="18.5" style="0" customWidth="1"/>
    <col min="11" max="11" width="19.66015625" style="0" customWidth="1"/>
    <col min="12" max="12" width="23" style="0" customWidth="1"/>
    <col min="13" max="13" width="27.5" style="2" customWidth="1"/>
    <col min="14" max="14" width="17.83203125" style="0" customWidth="1"/>
    <col min="16" max="16" width="11.5" style="0" bestFit="1" customWidth="1"/>
  </cols>
  <sheetData>
    <row r="1" ht="12.75">
      <c r="L1" s="81" t="s">
        <v>101</v>
      </c>
    </row>
    <row r="2" spans="1:12" ht="12.75">
      <c r="A2" s="34"/>
      <c r="B2" s="33"/>
      <c r="C2" s="35"/>
      <c r="L2" t="s">
        <v>61</v>
      </c>
    </row>
    <row r="3" spans="1:12" ht="12.75">
      <c r="A3" s="34"/>
      <c r="B3" s="33"/>
      <c r="C3" s="35"/>
      <c r="L3" s="81" t="s">
        <v>85</v>
      </c>
    </row>
    <row r="4" spans="1:13" ht="20.25">
      <c r="A4" s="149" t="s">
        <v>86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3" ht="20.25">
      <c r="A5" s="149" t="s">
        <v>62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3" ht="12.75">
      <c r="A6" s="15"/>
      <c r="B6" s="33"/>
      <c r="M6" s="14" t="s">
        <v>56</v>
      </c>
    </row>
    <row r="7" spans="1:13" ht="55.5" customHeight="1">
      <c r="A7" s="61" t="s">
        <v>52</v>
      </c>
      <c r="B7" s="62" t="s">
        <v>27</v>
      </c>
      <c r="C7" s="154" t="s">
        <v>18</v>
      </c>
      <c r="D7" s="154"/>
      <c r="E7" s="154"/>
      <c r="F7" s="154" t="s">
        <v>20</v>
      </c>
      <c r="G7" s="154"/>
      <c r="H7" s="154"/>
      <c r="I7" s="154"/>
      <c r="J7" s="154"/>
      <c r="K7" s="154"/>
      <c r="L7" s="154"/>
      <c r="M7" s="152" t="s">
        <v>16</v>
      </c>
    </row>
    <row r="8" spans="1:13" ht="14.25" customHeight="1">
      <c r="A8" s="150" t="s">
        <v>54</v>
      </c>
      <c r="B8" s="153" t="s">
        <v>55</v>
      </c>
      <c r="C8" s="146" t="s">
        <v>19</v>
      </c>
      <c r="D8" s="146" t="s">
        <v>22</v>
      </c>
      <c r="E8" s="146"/>
      <c r="F8" s="146" t="s">
        <v>19</v>
      </c>
      <c r="G8" s="151" t="s">
        <v>42</v>
      </c>
      <c r="H8" s="146" t="s">
        <v>22</v>
      </c>
      <c r="I8" s="146"/>
      <c r="J8" s="151" t="s">
        <v>45</v>
      </c>
      <c r="K8" s="151" t="s">
        <v>22</v>
      </c>
      <c r="L8" s="151"/>
      <c r="M8" s="152"/>
    </row>
    <row r="9" spans="1:13" ht="13.5" customHeight="1">
      <c r="A9" s="150"/>
      <c r="B9" s="153"/>
      <c r="C9" s="146"/>
      <c r="D9" s="151" t="s">
        <v>43</v>
      </c>
      <c r="E9" s="151" t="s">
        <v>44</v>
      </c>
      <c r="F9" s="146"/>
      <c r="G9" s="151"/>
      <c r="H9" s="148" t="s">
        <v>43</v>
      </c>
      <c r="I9" s="148" t="s">
        <v>44</v>
      </c>
      <c r="J9" s="151"/>
      <c r="K9" s="151" t="s">
        <v>57</v>
      </c>
      <c r="L9" s="45" t="s">
        <v>22</v>
      </c>
      <c r="M9" s="152"/>
    </row>
    <row r="10" spans="1:13" ht="104.25" customHeight="1">
      <c r="A10" s="150"/>
      <c r="B10" s="153"/>
      <c r="C10" s="146"/>
      <c r="D10" s="151"/>
      <c r="E10" s="151"/>
      <c r="F10" s="146"/>
      <c r="G10" s="151"/>
      <c r="H10" s="148"/>
      <c r="I10" s="148"/>
      <c r="J10" s="151"/>
      <c r="K10" s="151"/>
      <c r="L10" s="63" t="s">
        <v>58</v>
      </c>
      <c r="M10" s="152"/>
    </row>
    <row r="11" spans="1:13" ht="12.75" customHeight="1">
      <c r="A11" s="64">
        <v>1</v>
      </c>
      <c r="B11" s="65">
        <v>2</v>
      </c>
      <c r="C11" s="66">
        <v>3</v>
      </c>
      <c r="D11" s="66">
        <v>4</v>
      </c>
      <c r="E11" s="66">
        <v>5</v>
      </c>
      <c r="F11" s="66">
        <v>6</v>
      </c>
      <c r="G11" s="66">
        <v>7</v>
      </c>
      <c r="H11" s="66">
        <v>8</v>
      </c>
      <c r="I11" s="66">
        <v>9</v>
      </c>
      <c r="J11" s="66">
        <v>10</v>
      </c>
      <c r="K11" s="66">
        <v>11</v>
      </c>
      <c r="L11" s="66">
        <v>12</v>
      </c>
      <c r="M11" s="66" t="s">
        <v>59</v>
      </c>
    </row>
    <row r="12" spans="1:14" s="36" customFormat="1" ht="16.5">
      <c r="A12" s="67" t="s">
        <v>63</v>
      </c>
      <c r="B12" s="68" t="s">
        <v>26</v>
      </c>
      <c r="C12" s="95">
        <f>C13</f>
        <v>0</v>
      </c>
      <c r="D12" s="95">
        <f aca="true" t="shared" si="0" ref="D12:L12">D13</f>
        <v>0</v>
      </c>
      <c r="E12" s="95">
        <f t="shared" si="0"/>
        <v>-40232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95">
        <f t="shared" si="0"/>
        <v>0</v>
      </c>
      <c r="L12" s="95">
        <f t="shared" si="0"/>
        <v>0</v>
      </c>
      <c r="M12" s="95">
        <f>C12+F12</f>
        <v>0</v>
      </c>
      <c r="N12" s="122">
        <f aca="true" t="shared" si="1" ref="N12:N78">C12+F12</f>
        <v>0</v>
      </c>
    </row>
    <row r="13" spans="1:14" s="36" customFormat="1" ht="16.5">
      <c r="A13" s="102" t="s">
        <v>95</v>
      </c>
      <c r="B13" s="103" t="s">
        <v>96</v>
      </c>
      <c r="C13" s="97">
        <f>C14</f>
        <v>0</v>
      </c>
      <c r="D13" s="97">
        <f aca="true" t="shared" si="2" ref="D13:L13">D14</f>
        <v>0</v>
      </c>
      <c r="E13" s="97">
        <f t="shared" si="2"/>
        <v>-40232</v>
      </c>
      <c r="F13" s="97">
        <f t="shared" si="2"/>
        <v>0</v>
      </c>
      <c r="G13" s="97">
        <f t="shared" si="2"/>
        <v>0</v>
      </c>
      <c r="H13" s="97">
        <f t="shared" si="2"/>
        <v>0</v>
      </c>
      <c r="I13" s="97">
        <f t="shared" si="2"/>
        <v>0</v>
      </c>
      <c r="J13" s="97">
        <f t="shared" si="2"/>
        <v>0</v>
      </c>
      <c r="K13" s="97">
        <f t="shared" si="2"/>
        <v>0</v>
      </c>
      <c r="L13" s="97">
        <f t="shared" si="2"/>
        <v>0</v>
      </c>
      <c r="M13" s="96">
        <f>F13+C13</f>
        <v>0</v>
      </c>
      <c r="N13" s="122">
        <f t="shared" si="1"/>
        <v>0</v>
      </c>
    </row>
    <row r="14" spans="1:14" s="36" customFormat="1" ht="16.5" customHeight="1">
      <c r="A14" s="76" t="s">
        <v>97</v>
      </c>
      <c r="B14" s="69" t="s">
        <v>106</v>
      </c>
      <c r="C14" s="97"/>
      <c r="D14" s="91"/>
      <c r="E14" s="91">
        <v>-40232</v>
      </c>
      <c r="F14" s="97"/>
      <c r="G14" s="97"/>
      <c r="H14" s="97"/>
      <c r="I14" s="97"/>
      <c r="J14" s="97"/>
      <c r="K14" s="97"/>
      <c r="L14" s="97"/>
      <c r="M14" s="96">
        <f>F14+C14</f>
        <v>0</v>
      </c>
      <c r="N14" s="122">
        <f t="shared" si="1"/>
        <v>0</v>
      </c>
    </row>
    <row r="15" spans="1:14" s="37" customFormat="1" ht="63">
      <c r="A15" s="67" t="s">
        <v>64</v>
      </c>
      <c r="B15" s="68" t="s">
        <v>87</v>
      </c>
      <c r="C15" s="95">
        <f>C16</f>
        <v>0</v>
      </c>
      <c r="D15" s="95">
        <f aca="true" t="shared" si="3" ref="D15:L16">D16</f>
        <v>0</v>
      </c>
      <c r="E15" s="95">
        <f t="shared" si="3"/>
        <v>250</v>
      </c>
      <c r="F15" s="95">
        <f t="shared" si="3"/>
        <v>0</v>
      </c>
      <c r="G15" s="95">
        <f t="shared" si="3"/>
        <v>0</v>
      </c>
      <c r="H15" s="95">
        <f t="shared" si="3"/>
        <v>0</v>
      </c>
      <c r="I15" s="95">
        <f t="shared" si="3"/>
        <v>0</v>
      </c>
      <c r="J15" s="95">
        <f t="shared" si="3"/>
        <v>0</v>
      </c>
      <c r="K15" s="95">
        <f t="shared" si="3"/>
        <v>0</v>
      </c>
      <c r="L15" s="95">
        <f t="shared" si="3"/>
        <v>0</v>
      </c>
      <c r="M15" s="95">
        <f>C15+F15</f>
        <v>0</v>
      </c>
      <c r="N15" s="122">
        <f t="shared" si="1"/>
        <v>0</v>
      </c>
    </row>
    <row r="16" spans="1:14" s="37" customFormat="1" ht="31.5">
      <c r="A16" s="98" t="s">
        <v>80</v>
      </c>
      <c r="B16" s="104" t="s">
        <v>81</v>
      </c>
      <c r="C16" s="86">
        <f>C17</f>
        <v>0</v>
      </c>
      <c r="D16" s="86">
        <f t="shared" si="3"/>
        <v>0</v>
      </c>
      <c r="E16" s="86">
        <f t="shared" si="3"/>
        <v>250</v>
      </c>
      <c r="F16" s="86">
        <f t="shared" si="3"/>
        <v>0</v>
      </c>
      <c r="G16" s="86">
        <f t="shared" si="3"/>
        <v>0</v>
      </c>
      <c r="H16" s="86">
        <f t="shared" si="3"/>
        <v>0</v>
      </c>
      <c r="I16" s="86">
        <f t="shared" si="3"/>
        <v>0</v>
      </c>
      <c r="J16" s="86">
        <f t="shared" si="3"/>
        <v>0</v>
      </c>
      <c r="K16" s="86">
        <f t="shared" si="3"/>
        <v>0</v>
      </c>
      <c r="L16" s="86">
        <f t="shared" si="3"/>
        <v>0</v>
      </c>
      <c r="M16" s="96">
        <f>SUM(F16,C16)</f>
        <v>0</v>
      </c>
      <c r="N16" s="122">
        <f t="shared" si="1"/>
        <v>0</v>
      </c>
    </row>
    <row r="17" spans="1:14" ht="63">
      <c r="A17" s="51" t="s">
        <v>9</v>
      </c>
      <c r="B17" s="124" t="s">
        <v>111</v>
      </c>
      <c r="C17" s="101"/>
      <c r="D17" s="91"/>
      <c r="E17" s="91">
        <v>250</v>
      </c>
      <c r="F17" s="88"/>
      <c r="G17" s="87"/>
      <c r="H17" s="91"/>
      <c r="I17" s="91"/>
      <c r="J17" s="91"/>
      <c r="K17" s="91"/>
      <c r="L17" s="91"/>
      <c r="M17" s="96">
        <f>SUM(F17,C17)</f>
        <v>0</v>
      </c>
      <c r="N17" s="122">
        <f t="shared" si="1"/>
        <v>0</v>
      </c>
    </row>
    <row r="18" spans="1:14" ht="31.5">
      <c r="A18" s="67" t="s">
        <v>165</v>
      </c>
      <c r="B18" s="70" t="s">
        <v>166</v>
      </c>
      <c r="C18" s="125">
        <f>C19</f>
        <v>0</v>
      </c>
      <c r="D18" s="125">
        <f aca="true" t="shared" si="4" ref="D18:L18">D19</f>
        <v>0</v>
      </c>
      <c r="E18" s="125">
        <f t="shared" si="4"/>
        <v>0</v>
      </c>
      <c r="F18" s="125">
        <f t="shared" si="4"/>
        <v>0</v>
      </c>
      <c r="G18" s="125">
        <f t="shared" si="4"/>
        <v>0</v>
      </c>
      <c r="H18" s="125">
        <f t="shared" si="4"/>
        <v>0</v>
      </c>
      <c r="I18" s="125">
        <f t="shared" si="4"/>
        <v>0</v>
      </c>
      <c r="J18" s="125">
        <f t="shared" si="4"/>
        <v>0</v>
      </c>
      <c r="K18" s="125">
        <f t="shared" si="4"/>
        <v>0</v>
      </c>
      <c r="L18" s="125">
        <f t="shared" si="4"/>
        <v>0</v>
      </c>
      <c r="M18" s="125">
        <f>C18+F18</f>
        <v>0</v>
      </c>
      <c r="N18" s="122">
        <f t="shared" si="1"/>
        <v>0</v>
      </c>
    </row>
    <row r="19" spans="1:14" ht="16.5">
      <c r="A19" s="98" t="s">
        <v>71</v>
      </c>
      <c r="B19" s="137" t="s">
        <v>72</v>
      </c>
      <c r="C19" s="101">
        <f>C20+C21</f>
        <v>0</v>
      </c>
      <c r="D19" s="101">
        <f aca="true" t="shared" si="5" ref="D19:L19">D20+D21</f>
        <v>0</v>
      </c>
      <c r="E19" s="101">
        <f t="shared" si="5"/>
        <v>0</v>
      </c>
      <c r="F19" s="101">
        <f t="shared" si="5"/>
        <v>0</v>
      </c>
      <c r="G19" s="101">
        <f t="shared" si="5"/>
        <v>0</v>
      </c>
      <c r="H19" s="101">
        <f t="shared" si="5"/>
        <v>0</v>
      </c>
      <c r="I19" s="101">
        <f t="shared" si="5"/>
        <v>0</v>
      </c>
      <c r="J19" s="101">
        <f t="shared" si="5"/>
        <v>0</v>
      </c>
      <c r="K19" s="101">
        <f t="shared" si="5"/>
        <v>0</v>
      </c>
      <c r="L19" s="101">
        <f t="shared" si="5"/>
        <v>0</v>
      </c>
      <c r="M19" s="96">
        <f>C19+F19</f>
        <v>0</v>
      </c>
      <c r="N19" s="122">
        <f t="shared" si="1"/>
        <v>0</v>
      </c>
    </row>
    <row r="20" spans="1:14" ht="72" customHeight="1">
      <c r="A20" s="51" t="s">
        <v>167</v>
      </c>
      <c r="B20" s="52" t="s">
        <v>168</v>
      </c>
      <c r="C20" s="101">
        <v>300000</v>
      </c>
      <c r="D20" s="91"/>
      <c r="E20" s="87">
        <v>300000</v>
      </c>
      <c r="F20" s="88"/>
      <c r="G20" s="87"/>
      <c r="H20" s="91"/>
      <c r="I20" s="91"/>
      <c r="J20" s="91"/>
      <c r="K20" s="91"/>
      <c r="L20" s="91"/>
      <c r="M20" s="96">
        <f>C20+F20</f>
        <v>300000</v>
      </c>
      <c r="N20" s="122">
        <f t="shared" si="1"/>
        <v>300000</v>
      </c>
    </row>
    <row r="21" spans="1:14" ht="31.5">
      <c r="A21" s="51" t="s">
        <v>169</v>
      </c>
      <c r="B21" s="52" t="s">
        <v>170</v>
      </c>
      <c r="C21" s="101">
        <v>-300000</v>
      </c>
      <c r="D21" s="91"/>
      <c r="E21" s="87">
        <v>-300000</v>
      </c>
      <c r="F21" s="88"/>
      <c r="G21" s="87"/>
      <c r="H21" s="91"/>
      <c r="I21" s="91"/>
      <c r="J21" s="91"/>
      <c r="K21" s="91"/>
      <c r="L21" s="91"/>
      <c r="M21" s="96">
        <f>C21+F21</f>
        <v>-300000</v>
      </c>
      <c r="N21" s="122">
        <f t="shared" si="1"/>
        <v>-300000</v>
      </c>
    </row>
    <row r="22" spans="1:14" ht="32.25" customHeight="1">
      <c r="A22" s="67" t="s">
        <v>112</v>
      </c>
      <c r="B22" s="70" t="s">
        <v>113</v>
      </c>
      <c r="C22" s="125">
        <f>C26+C23</f>
        <v>0</v>
      </c>
      <c r="D22" s="125">
        <f aca="true" t="shared" si="6" ref="D22:L22">D26+D23</f>
        <v>0</v>
      </c>
      <c r="E22" s="125">
        <f t="shared" si="6"/>
        <v>0</v>
      </c>
      <c r="F22" s="125">
        <f t="shared" si="6"/>
        <v>0</v>
      </c>
      <c r="G22" s="125">
        <f t="shared" si="6"/>
        <v>0</v>
      </c>
      <c r="H22" s="125">
        <f t="shared" si="6"/>
        <v>0</v>
      </c>
      <c r="I22" s="125">
        <f t="shared" si="6"/>
        <v>0</v>
      </c>
      <c r="J22" s="125">
        <f t="shared" si="6"/>
        <v>0</v>
      </c>
      <c r="K22" s="125">
        <f t="shared" si="6"/>
        <v>0</v>
      </c>
      <c r="L22" s="125">
        <f t="shared" si="6"/>
        <v>0</v>
      </c>
      <c r="M22" s="125">
        <f>C22+F22</f>
        <v>0</v>
      </c>
      <c r="N22" s="122">
        <f t="shared" si="1"/>
        <v>0</v>
      </c>
    </row>
    <row r="23" spans="1:14" ht="32.25" customHeight="1">
      <c r="A23" s="102" t="s">
        <v>76</v>
      </c>
      <c r="B23" s="103" t="s">
        <v>77</v>
      </c>
      <c r="C23" s="94">
        <f>C24</f>
        <v>-8006</v>
      </c>
      <c r="D23" s="94"/>
      <c r="E23" s="94"/>
      <c r="F23" s="94"/>
      <c r="G23" s="94"/>
      <c r="H23" s="94"/>
      <c r="I23" s="94"/>
      <c r="J23" s="94"/>
      <c r="K23" s="94"/>
      <c r="L23" s="94"/>
      <c r="M23" s="94">
        <f aca="true" t="shared" si="7" ref="M23:M29">SUM(F23,C23)</f>
        <v>-8006</v>
      </c>
      <c r="N23" s="122">
        <f t="shared" si="1"/>
        <v>-8006</v>
      </c>
    </row>
    <row r="24" spans="1:14" ht="110.25">
      <c r="A24" s="51" t="s">
        <v>135</v>
      </c>
      <c r="B24" s="54" t="s">
        <v>136</v>
      </c>
      <c r="C24" s="94">
        <f>C25</f>
        <v>-8006</v>
      </c>
      <c r="D24" s="94"/>
      <c r="E24" s="94"/>
      <c r="F24" s="94"/>
      <c r="G24" s="94"/>
      <c r="H24" s="94"/>
      <c r="I24" s="94"/>
      <c r="J24" s="94"/>
      <c r="K24" s="94"/>
      <c r="L24" s="94"/>
      <c r="M24" s="94">
        <f t="shared" si="7"/>
        <v>-8006</v>
      </c>
      <c r="N24" s="122">
        <f t="shared" si="1"/>
        <v>-8006</v>
      </c>
    </row>
    <row r="25" spans="1:14" ht="47.25">
      <c r="A25" s="51" t="s">
        <v>48</v>
      </c>
      <c r="B25" s="54" t="s">
        <v>137</v>
      </c>
      <c r="C25" s="94">
        <v>-8006</v>
      </c>
      <c r="D25" s="94"/>
      <c r="E25" s="94"/>
      <c r="F25" s="94"/>
      <c r="G25" s="94"/>
      <c r="H25" s="94"/>
      <c r="I25" s="94"/>
      <c r="J25" s="94"/>
      <c r="K25" s="94"/>
      <c r="L25" s="94"/>
      <c r="M25" s="94">
        <f t="shared" si="7"/>
        <v>-8006</v>
      </c>
      <c r="N25" s="122">
        <f t="shared" si="1"/>
        <v>-8006</v>
      </c>
    </row>
    <row r="26" spans="1:14" ht="16.5">
      <c r="A26" s="98" t="s">
        <v>73</v>
      </c>
      <c r="B26" s="99" t="s">
        <v>74</v>
      </c>
      <c r="C26" s="94">
        <f>C27+C28+C29</f>
        <v>8006</v>
      </c>
      <c r="D26" s="94">
        <f aca="true" t="shared" si="8" ref="D26:L26">D27+D28+D29</f>
        <v>0</v>
      </c>
      <c r="E26" s="94">
        <f t="shared" si="8"/>
        <v>0</v>
      </c>
      <c r="F26" s="94">
        <f t="shared" si="8"/>
        <v>0</v>
      </c>
      <c r="G26" s="94">
        <f t="shared" si="8"/>
        <v>0</v>
      </c>
      <c r="H26" s="94">
        <f t="shared" si="8"/>
        <v>0</v>
      </c>
      <c r="I26" s="94">
        <f t="shared" si="8"/>
        <v>0</v>
      </c>
      <c r="J26" s="94">
        <f t="shared" si="8"/>
        <v>0</v>
      </c>
      <c r="K26" s="94">
        <f t="shared" si="8"/>
        <v>0</v>
      </c>
      <c r="L26" s="94">
        <f t="shared" si="8"/>
        <v>0</v>
      </c>
      <c r="M26" s="94">
        <f t="shared" si="7"/>
        <v>8006</v>
      </c>
      <c r="N26" s="122">
        <f t="shared" si="1"/>
        <v>8006</v>
      </c>
    </row>
    <row r="27" spans="1:14" ht="47.25">
      <c r="A27" s="51" t="s">
        <v>114</v>
      </c>
      <c r="B27" s="54" t="s">
        <v>115</v>
      </c>
      <c r="C27" s="94">
        <v>-36540</v>
      </c>
      <c r="D27" s="94"/>
      <c r="E27" s="94"/>
      <c r="F27" s="94"/>
      <c r="G27" s="94"/>
      <c r="H27" s="94"/>
      <c r="I27" s="94"/>
      <c r="J27" s="94"/>
      <c r="K27" s="94"/>
      <c r="L27" s="94"/>
      <c r="M27" s="94">
        <f t="shared" si="7"/>
        <v>-36540</v>
      </c>
      <c r="N27" s="122">
        <f t="shared" si="1"/>
        <v>-36540</v>
      </c>
    </row>
    <row r="28" spans="1:14" ht="47.25">
      <c r="A28" s="51" t="s">
        <v>116</v>
      </c>
      <c r="B28" s="54" t="s">
        <v>117</v>
      </c>
      <c r="C28" s="94">
        <v>-63578</v>
      </c>
      <c r="D28" s="94"/>
      <c r="E28" s="94"/>
      <c r="F28" s="94"/>
      <c r="G28" s="94"/>
      <c r="H28" s="94"/>
      <c r="I28" s="94"/>
      <c r="J28" s="94"/>
      <c r="K28" s="94"/>
      <c r="L28" s="94"/>
      <c r="M28" s="94">
        <f t="shared" si="7"/>
        <v>-63578</v>
      </c>
      <c r="N28" s="122">
        <f t="shared" si="1"/>
        <v>-63578</v>
      </c>
    </row>
    <row r="29" spans="1:14" ht="38.25" customHeight="1">
      <c r="A29" s="51" t="s">
        <v>118</v>
      </c>
      <c r="B29" s="58" t="s">
        <v>127</v>
      </c>
      <c r="C29" s="94">
        <f>8006+100118</f>
        <v>108124</v>
      </c>
      <c r="D29" s="94"/>
      <c r="E29" s="94"/>
      <c r="F29" s="94"/>
      <c r="G29" s="94"/>
      <c r="H29" s="94"/>
      <c r="I29" s="94"/>
      <c r="J29" s="94"/>
      <c r="K29" s="94"/>
      <c r="L29" s="94"/>
      <c r="M29" s="94">
        <f t="shared" si="7"/>
        <v>108124</v>
      </c>
      <c r="N29" s="122">
        <f t="shared" si="1"/>
        <v>108124</v>
      </c>
    </row>
    <row r="30" spans="1:14" s="36" customFormat="1" ht="31.5">
      <c r="A30" s="67" t="s">
        <v>67</v>
      </c>
      <c r="B30" s="71" t="s">
        <v>49</v>
      </c>
      <c r="C30" s="95">
        <f>C31+C35</f>
        <v>6352224.88</v>
      </c>
      <c r="D30" s="95">
        <f aca="true" t="shared" si="9" ref="D30:L30">D31+D35</f>
        <v>-36900</v>
      </c>
      <c r="E30" s="95">
        <f t="shared" si="9"/>
        <v>84500</v>
      </c>
      <c r="F30" s="95">
        <f t="shared" si="9"/>
        <v>-198000</v>
      </c>
      <c r="G30" s="95">
        <f t="shared" si="9"/>
        <v>0</v>
      </c>
      <c r="H30" s="95">
        <f t="shared" si="9"/>
        <v>0</v>
      </c>
      <c r="I30" s="95">
        <f t="shared" si="9"/>
        <v>0</v>
      </c>
      <c r="J30" s="95">
        <f t="shared" si="9"/>
        <v>-198000</v>
      </c>
      <c r="K30" s="95">
        <f t="shared" si="9"/>
        <v>-198000</v>
      </c>
      <c r="L30" s="95">
        <f t="shared" si="9"/>
        <v>-198000</v>
      </c>
      <c r="M30" s="95">
        <f>C30+F30</f>
        <v>6154224.88</v>
      </c>
      <c r="N30" s="122">
        <f t="shared" si="1"/>
        <v>6154224.88</v>
      </c>
    </row>
    <row r="31" spans="1:14" s="36" customFormat="1" ht="16.5">
      <c r="A31" s="98" t="s">
        <v>71</v>
      </c>
      <c r="B31" s="100" t="s">
        <v>72</v>
      </c>
      <c r="C31" s="86">
        <f>C32+C33+C34</f>
        <v>-220365</v>
      </c>
      <c r="D31" s="86">
        <f aca="true" t="shared" si="10" ref="D31:L31">D32+D33+D34</f>
        <v>-10000</v>
      </c>
      <c r="E31" s="86">
        <f t="shared" si="10"/>
        <v>0</v>
      </c>
      <c r="F31" s="86">
        <f t="shared" si="10"/>
        <v>0</v>
      </c>
      <c r="G31" s="86">
        <f t="shared" si="10"/>
        <v>0</v>
      </c>
      <c r="H31" s="86">
        <f t="shared" si="10"/>
        <v>0</v>
      </c>
      <c r="I31" s="86">
        <f t="shared" si="10"/>
        <v>0</v>
      </c>
      <c r="J31" s="86">
        <f t="shared" si="10"/>
        <v>0</v>
      </c>
      <c r="K31" s="86">
        <f t="shared" si="10"/>
        <v>0</v>
      </c>
      <c r="L31" s="86">
        <f t="shared" si="10"/>
        <v>0</v>
      </c>
      <c r="M31" s="88">
        <f aca="true" t="shared" si="11" ref="M31:M50">SUM(F31,C31)</f>
        <v>-220365</v>
      </c>
      <c r="N31" s="122">
        <f t="shared" si="1"/>
        <v>-220365</v>
      </c>
    </row>
    <row r="32" spans="1:14" s="36" customFormat="1" ht="31.5">
      <c r="A32" s="51" t="s">
        <v>138</v>
      </c>
      <c r="B32" s="53" t="s">
        <v>139</v>
      </c>
      <c r="C32" s="86">
        <v>-100000</v>
      </c>
      <c r="D32" s="86"/>
      <c r="E32" s="86"/>
      <c r="F32" s="86"/>
      <c r="G32" s="86"/>
      <c r="H32" s="86"/>
      <c r="I32" s="86"/>
      <c r="J32" s="86"/>
      <c r="K32" s="86"/>
      <c r="L32" s="86"/>
      <c r="M32" s="88">
        <f t="shared" si="11"/>
        <v>-100000</v>
      </c>
      <c r="N32" s="122">
        <f t="shared" si="1"/>
        <v>-100000</v>
      </c>
    </row>
    <row r="33" spans="1:14" s="36" customFormat="1" ht="31.5">
      <c r="A33" s="51" t="s">
        <v>14</v>
      </c>
      <c r="B33" s="52" t="s">
        <v>34</v>
      </c>
      <c r="C33" s="86">
        <f>-81050-29315</f>
        <v>-110365</v>
      </c>
      <c r="D33" s="115"/>
      <c r="E33" s="115"/>
      <c r="F33" s="86"/>
      <c r="G33" s="115"/>
      <c r="H33" s="115"/>
      <c r="I33" s="115"/>
      <c r="J33" s="87"/>
      <c r="K33" s="87"/>
      <c r="L33" s="87"/>
      <c r="M33" s="88">
        <f t="shared" si="11"/>
        <v>-110365</v>
      </c>
      <c r="N33" s="122">
        <f t="shared" si="1"/>
        <v>-110365</v>
      </c>
    </row>
    <row r="34" spans="1:14" s="36" customFormat="1" ht="63">
      <c r="A34" s="51" t="s">
        <v>171</v>
      </c>
      <c r="B34" s="53" t="s">
        <v>172</v>
      </c>
      <c r="C34" s="86">
        <v>-10000</v>
      </c>
      <c r="D34" s="87">
        <v>-10000</v>
      </c>
      <c r="E34" s="115"/>
      <c r="F34" s="86"/>
      <c r="G34" s="115"/>
      <c r="H34" s="115"/>
      <c r="I34" s="115"/>
      <c r="J34" s="87"/>
      <c r="K34" s="87"/>
      <c r="L34" s="87"/>
      <c r="M34" s="88">
        <f t="shared" si="11"/>
        <v>-10000</v>
      </c>
      <c r="N34" s="122">
        <f t="shared" si="1"/>
        <v>-10000</v>
      </c>
    </row>
    <row r="35" spans="1:16" s="36" customFormat="1" ht="16.5">
      <c r="A35" s="98" t="s">
        <v>82</v>
      </c>
      <c r="B35" s="105" t="s">
        <v>83</v>
      </c>
      <c r="C35" s="88">
        <f>C36+C38+C39+C40+C41+C43+C46+C44+C45+C42</f>
        <v>6572589.88</v>
      </c>
      <c r="D35" s="88">
        <f aca="true" t="shared" si="12" ref="D35:M35">D36+D38+D39+D40+D41+D43+D46+D44+D45+D42</f>
        <v>-26900</v>
      </c>
      <c r="E35" s="88">
        <f t="shared" si="12"/>
        <v>84500</v>
      </c>
      <c r="F35" s="88">
        <f t="shared" si="12"/>
        <v>-198000</v>
      </c>
      <c r="G35" s="88">
        <f t="shared" si="12"/>
        <v>0</v>
      </c>
      <c r="H35" s="88">
        <f t="shared" si="12"/>
        <v>0</v>
      </c>
      <c r="I35" s="88">
        <f t="shared" si="12"/>
        <v>0</v>
      </c>
      <c r="J35" s="88">
        <f t="shared" si="12"/>
        <v>-198000</v>
      </c>
      <c r="K35" s="88">
        <f t="shared" si="12"/>
        <v>-198000</v>
      </c>
      <c r="L35" s="88">
        <f t="shared" si="12"/>
        <v>-198000</v>
      </c>
      <c r="M35" s="88">
        <f t="shared" si="12"/>
        <v>6374589.88</v>
      </c>
      <c r="N35" s="122">
        <f t="shared" si="1"/>
        <v>6374589.88</v>
      </c>
      <c r="O35" s="43"/>
      <c r="P35" s="43"/>
    </row>
    <row r="36" spans="1:14" ht="16.5">
      <c r="A36" s="51" t="s">
        <v>10</v>
      </c>
      <c r="B36" s="55" t="s">
        <v>24</v>
      </c>
      <c r="C36" s="88">
        <f>3500000+C37+108000-30000+63000+2000000</f>
        <v>5696224.88</v>
      </c>
      <c r="D36" s="90"/>
      <c r="E36" s="90">
        <v>87500</v>
      </c>
      <c r="F36" s="86"/>
      <c r="G36" s="90"/>
      <c r="H36" s="90"/>
      <c r="I36" s="90"/>
      <c r="J36" s="90"/>
      <c r="K36" s="90"/>
      <c r="L36" s="91"/>
      <c r="M36" s="88">
        <f t="shared" si="11"/>
        <v>5696224.88</v>
      </c>
      <c r="N36" s="122">
        <f t="shared" si="1"/>
        <v>5696224.88</v>
      </c>
    </row>
    <row r="37" spans="1:14" ht="31.5">
      <c r="A37" s="51" t="s">
        <v>48</v>
      </c>
      <c r="B37" s="54" t="s">
        <v>107</v>
      </c>
      <c r="C37" s="88">
        <v>55224.88</v>
      </c>
      <c r="D37" s="90"/>
      <c r="E37" s="90"/>
      <c r="F37" s="86"/>
      <c r="G37" s="90"/>
      <c r="H37" s="90"/>
      <c r="I37" s="90"/>
      <c r="J37" s="90"/>
      <c r="K37" s="90"/>
      <c r="L37" s="91"/>
      <c r="M37" s="88">
        <f t="shared" si="11"/>
        <v>55224.88</v>
      </c>
      <c r="N37" s="122">
        <f t="shared" si="1"/>
        <v>55224.88</v>
      </c>
    </row>
    <row r="38" spans="1:14" ht="94.5">
      <c r="A38" s="51" t="s">
        <v>11</v>
      </c>
      <c r="B38" s="53" t="s">
        <v>68</v>
      </c>
      <c r="C38" s="88">
        <f>86550+29315</f>
        <v>115865</v>
      </c>
      <c r="D38" s="90">
        <v>18000</v>
      </c>
      <c r="E38" s="90">
        <v>-82000</v>
      </c>
      <c r="F38" s="86"/>
      <c r="G38" s="90"/>
      <c r="H38" s="90"/>
      <c r="I38" s="90"/>
      <c r="J38" s="90"/>
      <c r="K38" s="90"/>
      <c r="L38" s="91"/>
      <c r="M38" s="88">
        <f t="shared" si="11"/>
        <v>115865</v>
      </c>
      <c r="N38" s="122">
        <f t="shared" si="1"/>
        <v>115865</v>
      </c>
    </row>
    <row r="39" spans="1:14" ht="31.5">
      <c r="A39" s="51" t="s">
        <v>38</v>
      </c>
      <c r="B39" s="53" t="s">
        <v>39</v>
      </c>
      <c r="C39" s="88"/>
      <c r="D39" s="90">
        <v>-50000</v>
      </c>
      <c r="E39" s="90">
        <v>113000</v>
      </c>
      <c r="F39" s="86"/>
      <c r="G39" s="90"/>
      <c r="H39" s="90"/>
      <c r="I39" s="90"/>
      <c r="J39" s="90"/>
      <c r="K39" s="90"/>
      <c r="L39" s="91"/>
      <c r="M39" s="88">
        <f t="shared" si="11"/>
        <v>0</v>
      </c>
      <c r="N39" s="122">
        <f t="shared" si="1"/>
        <v>0</v>
      </c>
    </row>
    <row r="40" spans="1:14" ht="31.5">
      <c r="A40" s="51" t="s">
        <v>140</v>
      </c>
      <c r="B40" s="53" t="s">
        <v>141</v>
      </c>
      <c r="C40" s="88">
        <f>30000+17000</f>
        <v>47000</v>
      </c>
      <c r="D40" s="90">
        <v>12600</v>
      </c>
      <c r="E40" s="90"/>
      <c r="F40" s="86"/>
      <c r="G40" s="90"/>
      <c r="H40" s="90"/>
      <c r="I40" s="90"/>
      <c r="J40" s="90"/>
      <c r="K40" s="90"/>
      <c r="L40" s="91"/>
      <c r="M40" s="88">
        <f t="shared" si="11"/>
        <v>47000</v>
      </c>
      <c r="N40" s="122">
        <f t="shared" si="1"/>
        <v>47000</v>
      </c>
    </row>
    <row r="41" spans="1:14" ht="16.5">
      <c r="A41" s="131" t="s">
        <v>142</v>
      </c>
      <c r="B41" s="132" t="s">
        <v>143</v>
      </c>
      <c r="C41" s="88"/>
      <c r="D41" s="90"/>
      <c r="E41" s="90">
        <v>-30000</v>
      </c>
      <c r="F41" s="86"/>
      <c r="G41" s="90"/>
      <c r="H41" s="90"/>
      <c r="I41" s="90"/>
      <c r="J41" s="90"/>
      <c r="K41" s="90"/>
      <c r="L41" s="91"/>
      <c r="M41" s="88">
        <f t="shared" si="11"/>
        <v>0</v>
      </c>
      <c r="N41" s="122">
        <f t="shared" si="1"/>
        <v>0</v>
      </c>
    </row>
    <row r="42" spans="1:14" ht="16.5">
      <c r="A42" s="51" t="s">
        <v>12</v>
      </c>
      <c r="B42" s="53" t="s">
        <v>15</v>
      </c>
      <c r="C42" s="88">
        <v>-80000</v>
      </c>
      <c r="D42" s="90"/>
      <c r="E42" s="90">
        <v>-80000</v>
      </c>
      <c r="F42" s="86"/>
      <c r="G42" s="90"/>
      <c r="H42" s="90"/>
      <c r="I42" s="90"/>
      <c r="J42" s="90"/>
      <c r="K42" s="90"/>
      <c r="L42" s="91"/>
      <c r="M42" s="88">
        <f t="shared" si="11"/>
        <v>-80000</v>
      </c>
      <c r="N42" s="122">
        <f t="shared" si="1"/>
        <v>-80000</v>
      </c>
    </row>
    <row r="43" spans="1:14" ht="63">
      <c r="A43" s="51" t="s">
        <v>90</v>
      </c>
      <c r="B43" s="53" t="s">
        <v>89</v>
      </c>
      <c r="C43" s="88">
        <f>500000+99000+198000</f>
        <v>797000</v>
      </c>
      <c r="D43" s="92"/>
      <c r="E43" s="92"/>
      <c r="F43" s="88">
        <f>G43+J43</f>
        <v>-198000</v>
      </c>
      <c r="G43" s="92"/>
      <c r="H43" s="92"/>
      <c r="I43" s="92"/>
      <c r="J43" s="92">
        <v>-198000</v>
      </c>
      <c r="K43" s="92">
        <v>-198000</v>
      </c>
      <c r="L43" s="92">
        <v>-198000</v>
      </c>
      <c r="M43" s="88">
        <f t="shared" si="11"/>
        <v>599000</v>
      </c>
      <c r="N43" s="122">
        <f t="shared" si="1"/>
        <v>599000</v>
      </c>
    </row>
    <row r="44" spans="1:14" ht="31.5">
      <c r="A44" s="51" t="s">
        <v>156</v>
      </c>
      <c r="B44" s="53" t="s">
        <v>157</v>
      </c>
      <c r="C44" s="88">
        <v>8000</v>
      </c>
      <c r="D44" s="92">
        <v>8000</v>
      </c>
      <c r="E44" s="92"/>
      <c r="F44" s="88"/>
      <c r="G44" s="92"/>
      <c r="H44" s="92"/>
      <c r="I44" s="92"/>
      <c r="J44" s="92"/>
      <c r="K44" s="92"/>
      <c r="L44" s="92"/>
      <c r="M44" s="88">
        <f t="shared" si="11"/>
        <v>8000</v>
      </c>
      <c r="N44" s="122">
        <f t="shared" si="1"/>
        <v>8000</v>
      </c>
    </row>
    <row r="45" spans="1:14" ht="31.5">
      <c r="A45" s="51" t="s">
        <v>158</v>
      </c>
      <c r="B45" s="53" t="s">
        <v>159</v>
      </c>
      <c r="C45" s="88">
        <v>-30000</v>
      </c>
      <c r="D45" s="92"/>
      <c r="E45" s="92">
        <v>22000</v>
      </c>
      <c r="F45" s="88"/>
      <c r="G45" s="92"/>
      <c r="H45" s="92"/>
      <c r="I45" s="92"/>
      <c r="J45" s="92"/>
      <c r="K45" s="92"/>
      <c r="L45" s="92"/>
      <c r="M45" s="88">
        <f t="shared" si="11"/>
        <v>-30000</v>
      </c>
      <c r="N45" s="122">
        <f t="shared" si="1"/>
        <v>-30000</v>
      </c>
    </row>
    <row r="46" spans="1:14" ht="16.5">
      <c r="A46" s="51" t="s">
        <v>13</v>
      </c>
      <c r="B46" s="53" t="s">
        <v>75</v>
      </c>
      <c r="C46" s="94">
        <f>C47+C48+C49+C50</f>
        <v>18500</v>
      </c>
      <c r="D46" s="89">
        <f aca="true" t="shared" si="13" ref="D46:L46">D47+D48+D49+D50</f>
        <v>-15500</v>
      </c>
      <c r="E46" s="89">
        <f t="shared" si="13"/>
        <v>54000</v>
      </c>
      <c r="F46" s="94">
        <f t="shared" si="13"/>
        <v>0</v>
      </c>
      <c r="G46" s="94">
        <f t="shared" si="13"/>
        <v>0</v>
      </c>
      <c r="H46" s="94">
        <f t="shared" si="13"/>
        <v>0</v>
      </c>
      <c r="I46" s="94">
        <f t="shared" si="13"/>
        <v>0</v>
      </c>
      <c r="J46" s="94">
        <f t="shared" si="13"/>
        <v>0</v>
      </c>
      <c r="K46" s="94">
        <f t="shared" si="13"/>
        <v>0</v>
      </c>
      <c r="L46" s="94">
        <f t="shared" si="13"/>
        <v>0</v>
      </c>
      <c r="M46" s="88">
        <f t="shared" si="11"/>
        <v>18500</v>
      </c>
      <c r="N46" s="122">
        <f t="shared" si="1"/>
        <v>18500</v>
      </c>
    </row>
    <row r="47" spans="1:14" ht="49.5" customHeight="1">
      <c r="A47" s="51" t="s">
        <v>48</v>
      </c>
      <c r="B47" s="53" t="s">
        <v>84</v>
      </c>
      <c r="C47" s="94"/>
      <c r="D47" s="89">
        <v>-15500</v>
      </c>
      <c r="E47" s="89">
        <v>12000</v>
      </c>
      <c r="F47" s="88"/>
      <c r="G47" s="94"/>
      <c r="H47" s="94"/>
      <c r="I47" s="94"/>
      <c r="J47" s="89"/>
      <c r="K47" s="89"/>
      <c r="L47" s="89"/>
      <c r="M47" s="88">
        <f t="shared" si="11"/>
        <v>0</v>
      </c>
      <c r="N47" s="122">
        <f t="shared" si="1"/>
        <v>0</v>
      </c>
    </row>
    <row r="48" spans="1:14" ht="49.5" customHeight="1">
      <c r="A48" s="51"/>
      <c r="B48" s="53" t="s">
        <v>154</v>
      </c>
      <c r="C48" s="94"/>
      <c r="D48" s="89"/>
      <c r="E48" s="89">
        <v>33000</v>
      </c>
      <c r="F48" s="88"/>
      <c r="G48" s="94"/>
      <c r="H48" s="94"/>
      <c r="I48" s="94"/>
      <c r="J48" s="89"/>
      <c r="K48" s="89"/>
      <c r="L48" s="89"/>
      <c r="M48" s="88">
        <f t="shared" si="11"/>
        <v>0</v>
      </c>
      <c r="N48" s="122">
        <f t="shared" si="1"/>
        <v>0</v>
      </c>
    </row>
    <row r="49" spans="1:14" ht="63">
      <c r="A49" s="51"/>
      <c r="B49" s="53" t="s">
        <v>155</v>
      </c>
      <c r="C49" s="94">
        <f>9000+10000</f>
        <v>19000</v>
      </c>
      <c r="D49" s="89"/>
      <c r="E49" s="89">
        <v>9000</v>
      </c>
      <c r="F49" s="88"/>
      <c r="G49" s="94"/>
      <c r="H49" s="94"/>
      <c r="I49" s="94"/>
      <c r="J49" s="89"/>
      <c r="K49" s="89"/>
      <c r="L49" s="89"/>
      <c r="M49" s="88">
        <f t="shared" si="11"/>
        <v>19000</v>
      </c>
      <c r="N49" s="122">
        <f t="shared" si="1"/>
        <v>19000</v>
      </c>
    </row>
    <row r="50" spans="1:14" ht="31.5">
      <c r="A50" s="51"/>
      <c r="B50" s="53" t="s">
        <v>160</v>
      </c>
      <c r="C50" s="94">
        <v>-500</v>
      </c>
      <c r="D50" s="89"/>
      <c r="E50" s="89"/>
      <c r="F50" s="88"/>
      <c r="G50" s="94"/>
      <c r="H50" s="94"/>
      <c r="I50" s="94"/>
      <c r="J50" s="89"/>
      <c r="K50" s="89"/>
      <c r="L50" s="89"/>
      <c r="M50" s="88">
        <f t="shared" si="11"/>
        <v>-500</v>
      </c>
      <c r="N50" s="122">
        <f t="shared" si="1"/>
        <v>-500</v>
      </c>
    </row>
    <row r="51" spans="1:28" s="36" customFormat="1" ht="47.25">
      <c r="A51" s="67" t="s">
        <v>66</v>
      </c>
      <c r="B51" s="70" t="s">
        <v>88</v>
      </c>
      <c r="C51" s="95">
        <f>C52</f>
        <v>-5572636</v>
      </c>
      <c r="D51" s="95">
        <f aca="true" t="shared" si="14" ref="D51:L51">D52</f>
        <v>62380</v>
      </c>
      <c r="E51" s="95">
        <f t="shared" si="14"/>
        <v>-20900</v>
      </c>
      <c r="F51" s="95">
        <f t="shared" si="14"/>
        <v>22636</v>
      </c>
      <c r="G51" s="95">
        <f t="shared" si="14"/>
        <v>0</v>
      </c>
      <c r="H51" s="95">
        <f t="shared" si="14"/>
        <v>0</v>
      </c>
      <c r="I51" s="95">
        <f t="shared" si="14"/>
        <v>0</v>
      </c>
      <c r="J51" s="95">
        <f t="shared" si="14"/>
        <v>22636</v>
      </c>
      <c r="K51" s="95">
        <f t="shared" si="14"/>
        <v>22636</v>
      </c>
      <c r="L51" s="95">
        <f t="shared" si="14"/>
        <v>22636</v>
      </c>
      <c r="M51" s="95">
        <f>C51+F51</f>
        <v>-5550000</v>
      </c>
      <c r="N51" s="122">
        <f t="shared" si="1"/>
        <v>-5550000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s="36" customFormat="1" ht="31.5">
      <c r="A52" s="102" t="s">
        <v>76</v>
      </c>
      <c r="B52" s="103" t="s">
        <v>77</v>
      </c>
      <c r="C52" s="86">
        <f>C53+C54+C55+C56+C57+C58+C59</f>
        <v>-5572636</v>
      </c>
      <c r="D52" s="86">
        <f aca="true" t="shared" si="15" ref="D52:L52">D53+D54+D55+D56+D57+D58+D59</f>
        <v>62380</v>
      </c>
      <c r="E52" s="86">
        <f t="shared" si="15"/>
        <v>-20900</v>
      </c>
      <c r="F52" s="86">
        <f t="shared" si="15"/>
        <v>22636</v>
      </c>
      <c r="G52" s="86">
        <f t="shared" si="15"/>
        <v>0</v>
      </c>
      <c r="H52" s="86">
        <f t="shared" si="15"/>
        <v>0</v>
      </c>
      <c r="I52" s="86">
        <f t="shared" si="15"/>
        <v>0</v>
      </c>
      <c r="J52" s="86">
        <f t="shared" si="15"/>
        <v>22636</v>
      </c>
      <c r="K52" s="86">
        <f t="shared" si="15"/>
        <v>22636</v>
      </c>
      <c r="L52" s="86">
        <f t="shared" si="15"/>
        <v>22636</v>
      </c>
      <c r="M52" s="88">
        <f aca="true" t="shared" si="16" ref="M52:M59">SUM(F52,C52)</f>
        <v>-5550000</v>
      </c>
      <c r="N52" s="122">
        <f t="shared" si="1"/>
        <v>-5550000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</row>
    <row r="53" spans="1:28" s="36" customFormat="1" ht="47.25">
      <c r="A53" s="51" t="s">
        <v>119</v>
      </c>
      <c r="B53" s="79" t="s">
        <v>120</v>
      </c>
      <c r="C53" s="86">
        <f>-200500-3500000-500000-80000-2240800+599000+31800</f>
        <v>-5890500</v>
      </c>
      <c r="D53" s="86"/>
      <c r="E53" s="86"/>
      <c r="F53" s="86"/>
      <c r="G53" s="86"/>
      <c r="H53" s="86"/>
      <c r="I53" s="86"/>
      <c r="J53" s="86"/>
      <c r="K53" s="136"/>
      <c r="L53" s="136"/>
      <c r="M53" s="88">
        <f t="shared" si="16"/>
        <v>-5890500</v>
      </c>
      <c r="N53" s="122">
        <f t="shared" si="1"/>
        <v>-5890500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</row>
    <row r="54" spans="1:28" ht="31.5">
      <c r="A54" s="51" t="s">
        <v>3</v>
      </c>
      <c r="B54" s="57" t="s">
        <v>17</v>
      </c>
      <c r="C54" s="96">
        <v>10000</v>
      </c>
      <c r="D54" s="93"/>
      <c r="E54" s="93"/>
      <c r="F54" s="97">
        <f aca="true" t="shared" si="17" ref="F54:F59">G54+J54</f>
        <v>0</v>
      </c>
      <c r="G54" s="93"/>
      <c r="H54" s="93"/>
      <c r="I54" s="93"/>
      <c r="J54" s="93"/>
      <c r="K54" s="93"/>
      <c r="L54" s="93"/>
      <c r="M54" s="88">
        <f t="shared" si="16"/>
        <v>10000</v>
      </c>
      <c r="N54" s="122">
        <f t="shared" si="1"/>
        <v>10000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47.25">
      <c r="A55" s="51" t="s">
        <v>4</v>
      </c>
      <c r="B55" s="56" t="s">
        <v>33</v>
      </c>
      <c r="C55" s="96">
        <f>24364+60000+60000</f>
        <v>144364</v>
      </c>
      <c r="D55" s="93">
        <v>7450</v>
      </c>
      <c r="E55" s="93">
        <v>-5400</v>
      </c>
      <c r="F55" s="97">
        <f t="shared" si="17"/>
        <v>22636</v>
      </c>
      <c r="G55" s="93"/>
      <c r="H55" s="93"/>
      <c r="I55" s="93"/>
      <c r="J55" s="93">
        <f>2636+20000</f>
        <v>22636</v>
      </c>
      <c r="K55" s="93">
        <f>2636+20000</f>
        <v>22636</v>
      </c>
      <c r="L55" s="93">
        <f>2636+20000</f>
        <v>22636</v>
      </c>
      <c r="M55" s="88">
        <f t="shared" si="16"/>
        <v>167000</v>
      </c>
      <c r="N55" s="122">
        <f t="shared" si="1"/>
        <v>167000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6.5">
      <c r="A56" s="51" t="s">
        <v>121</v>
      </c>
      <c r="B56" s="58" t="s">
        <v>122</v>
      </c>
      <c r="C56" s="96"/>
      <c r="D56" s="91">
        <v>2500</v>
      </c>
      <c r="E56" s="91"/>
      <c r="F56" s="97">
        <f t="shared" si="17"/>
        <v>0</v>
      </c>
      <c r="G56" s="96"/>
      <c r="H56" s="96"/>
      <c r="I56" s="96"/>
      <c r="J56" s="91"/>
      <c r="K56" s="93"/>
      <c r="L56" s="93"/>
      <c r="M56" s="88">
        <f t="shared" si="16"/>
        <v>0</v>
      </c>
      <c r="N56" s="122">
        <f t="shared" si="1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36" customHeight="1">
      <c r="A57" s="51" t="s">
        <v>163</v>
      </c>
      <c r="B57" s="128" t="s">
        <v>164</v>
      </c>
      <c r="C57" s="96"/>
      <c r="D57" s="91">
        <v>40000</v>
      </c>
      <c r="E57" s="91"/>
      <c r="F57" s="97">
        <f t="shared" si="17"/>
        <v>0</v>
      </c>
      <c r="G57" s="96"/>
      <c r="H57" s="96"/>
      <c r="I57" s="96"/>
      <c r="J57" s="91"/>
      <c r="K57" s="91"/>
      <c r="L57" s="91"/>
      <c r="M57" s="88">
        <f t="shared" si="16"/>
        <v>0</v>
      </c>
      <c r="N57" s="122">
        <f t="shared" si="1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6.5">
      <c r="A58" s="51" t="s">
        <v>5</v>
      </c>
      <c r="B58" s="135" t="s">
        <v>60</v>
      </c>
      <c r="C58" s="96"/>
      <c r="D58" s="91">
        <v>12430</v>
      </c>
      <c r="E58" s="91">
        <v>-15500</v>
      </c>
      <c r="F58" s="97">
        <f t="shared" si="17"/>
        <v>0</v>
      </c>
      <c r="G58" s="96"/>
      <c r="H58" s="96"/>
      <c r="I58" s="96"/>
      <c r="J58" s="91"/>
      <c r="K58" s="91"/>
      <c r="L58" s="91"/>
      <c r="M58" s="88">
        <f t="shared" si="16"/>
        <v>0</v>
      </c>
      <c r="N58" s="122">
        <f t="shared" si="1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68.25" customHeight="1">
      <c r="A59" s="51" t="s">
        <v>161</v>
      </c>
      <c r="B59" s="79" t="s">
        <v>162</v>
      </c>
      <c r="C59" s="96">
        <v>163500</v>
      </c>
      <c r="D59" s="91"/>
      <c r="E59" s="91"/>
      <c r="F59" s="97">
        <f t="shared" si="17"/>
        <v>0</v>
      </c>
      <c r="G59" s="96"/>
      <c r="H59" s="96"/>
      <c r="I59" s="96"/>
      <c r="J59" s="91"/>
      <c r="K59" s="91"/>
      <c r="L59" s="91"/>
      <c r="M59" s="88">
        <f t="shared" si="16"/>
        <v>163500</v>
      </c>
      <c r="N59" s="122">
        <f t="shared" si="1"/>
        <v>163500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31.5">
      <c r="A60" s="67" t="s">
        <v>144</v>
      </c>
      <c r="B60" s="70" t="s">
        <v>145</v>
      </c>
      <c r="C60" s="95">
        <f>C61</f>
        <v>0</v>
      </c>
      <c r="D60" s="95">
        <f aca="true" t="shared" si="18" ref="D60:L60">D61</f>
        <v>52700</v>
      </c>
      <c r="E60" s="95">
        <f t="shared" si="18"/>
        <v>-12500</v>
      </c>
      <c r="F60" s="95">
        <f t="shared" si="18"/>
        <v>-60000</v>
      </c>
      <c r="G60" s="95">
        <f t="shared" si="18"/>
        <v>0</v>
      </c>
      <c r="H60" s="95">
        <f t="shared" si="18"/>
        <v>0</v>
      </c>
      <c r="I60" s="95">
        <f t="shared" si="18"/>
        <v>0</v>
      </c>
      <c r="J60" s="95">
        <f t="shared" si="18"/>
        <v>-60000</v>
      </c>
      <c r="K60" s="95">
        <f t="shared" si="18"/>
        <v>-60000</v>
      </c>
      <c r="L60" s="95">
        <f t="shared" si="18"/>
        <v>-60000</v>
      </c>
      <c r="M60" s="95">
        <f>C60+F60</f>
        <v>-60000</v>
      </c>
      <c r="N60" s="122">
        <f t="shared" si="1"/>
        <v>-60000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31.5">
      <c r="A61" s="102" t="s">
        <v>76</v>
      </c>
      <c r="B61" s="103" t="s">
        <v>77</v>
      </c>
      <c r="C61" s="96">
        <f>C62</f>
        <v>0</v>
      </c>
      <c r="D61" s="96">
        <f aca="true" t="shared" si="19" ref="D61:L61">D62</f>
        <v>52700</v>
      </c>
      <c r="E61" s="96">
        <f t="shared" si="19"/>
        <v>-12500</v>
      </c>
      <c r="F61" s="96">
        <f t="shared" si="19"/>
        <v>-60000</v>
      </c>
      <c r="G61" s="96">
        <f t="shared" si="19"/>
        <v>0</v>
      </c>
      <c r="H61" s="96">
        <f t="shared" si="19"/>
        <v>0</v>
      </c>
      <c r="I61" s="96">
        <f t="shared" si="19"/>
        <v>0</v>
      </c>
      <c r="J61" s="96">
        <f t="shared" si="19"/>
        <v>-60000</v>
      </c>
      <c r="K61" s="96">
        <f t="shared" si="19"/>
        <v>-60000</v>
      </c>
      <c r="L61" s="96">
        <f t="shared" si="19"/>
        <v>-60000</v>
      </c>
      <c r="M61" s="88">
        <f>C61+F61</f>
        <v>-60000</v>
      </c>
      <c r="N61" s="122">
        <f t="shared" si="1"/>
        <v>-60000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63">
      <c r="A62" s="51" t="s">
        <v>146</v>
      </c>
      <c r="B62" s="54" t="s">
        <v>147</v>
      </c>
      <c r="C62" s="96"/>
      <c r="D62" s="90">
        <v>52700</v>
      </c>
      <c r="E62" s="90">
        <v>-12500</v>
      </c>
      <c r="F62" s="97">
        <f>G62+J62</f>
        <v>-60000</v>
      </c>
      <c r="G62" s="96"/>
      <c r="H62" s="96"/>
      <c r="I62" s="96"/>
      <c r="J62" s="91">
        <v>-60000</v>
      </c>
      <c r="K62" s="93">
        <v>-60000</v>
      </c>
      <c r="L62" s="93">
        <v>-60000</v>
      </c>
      <c r="M62" s="88">
        <f>C62+F62</f>
        <v>-60000</v>
      </c>
      <c r="N62" s="122">
        <f t="shared" si="1"/>
        <v>-60000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14" s="36" customFormat="1" ht="31.5">
      <c r="A63" s="67" t="s">
        <v>65</v>
      </c>
      <c r="B63" s="70" t="s">
        <v>47</v>
      </c>
      <c r="C63" s="95">
        <f>C64</f>
        <v>-95000</v>
      </c>
      <c r="D63" s="95">
        <f aca="true" t="shared" si="20" ref="D63:L63">D64</f>
        <v>0</v>
      </c>
      <c r="E63" s="95">
        <f t="shared" si="20"/>
        <v>0</v>
      </c>
      <c r="F63" s="95">
        <f t="shared" si="20"/>
        <v>95000</v>
      </c>
      <c r="G63" s="95">
        <f t="shared" si="20"/>
        <v>0</v>
      </c>
      <c r="H63" s="95">
        <f t="shared" si="20"/>
        <v>0</v>
      </c>
      <c r="I63" s="95">
        <f t="shared" si="20"/>
        <v>0</v>
      </c>
      <c r="J63" s="95">
        <f t="shared" si="20"/>
        <v>95000</v>
      </c>
      <c r="K63" s="95">
        <f t="shared" si="20"/>
        <v>95000</v>
      </c>
      <c r="L63" s="95">
        <f t="shared" si="20"/>
        <v>95000</v>
      </c>
      <c r="M63" s="95">
        <f>C63+F63</f>
        <v>0</v>
      </c>
      <c r="N63" s="122">
        <f t="shared" si="1"/>
        <v>0</v>
      </c>
    </row>
    <row r="64" spans="1:14" s="36" customFormat="1" ht="16.5">
      <c r="A64" s="98" t="s">
        <v>78</v>
      </c>
      <c r="B64" s="99" t="s">
        <v>79</v>
      </c>
      <c r="C64" s="86">
        <f>C65+C66+C67</f>
        <v>-95000</v>
      </c>
      <c r="D64" s="86">
        <f aca="true" t="shared" si="21" ref="D64:L64">D65+D66+D67</f>
        <v>0</v>
      </c>
      <c r="E64" s="86">
        <f t="shared" si="21"/>
        <v>0</v>
      </c>
      <c r="F64" s="86">
        <f t="shared" si="21"/>
        <v>95000</v>
      </c>
      <c r="G64" s="86">
        <f t="shared" si="21"/>
        <v>0</v>
      </c>
      <c r="H64" s="86">
        <f t="shared" si="21"/>
        <v>0</v>
      </c>
      <c r="I64" s="86">
        <f t="shared" si="21"/>
        <v>0</v>
      </c>
      <c r="J64" s="86">
        <f t="shared" si="21"/>
        <v>95000</v>
      </c>
      <c r="K64" s="86">
        <f t="shared" si="21"/>
        <v>95000</v>
      </c>
      <c r="L64" s="86">
        <f t="shared" si="21"/>
        <v>95000</v>
      </c>
      <c r="M64" s="88">
        <f>SUM(F64,C64)</f>
        <v>0</v>
      </c>
      <c r="N64" s="122">
        <f t="shared" si="1"/>
        <v>0</v>
      </c>
    </row>
    <row r="65" spans="1:14" s="36" customFormat="1" ht="47.25">
      <c r="A65" s="51" t="s">
        <v>128</v>
      </c>
      <c r="B65" s="54" t="s">
        <v>129</v>
      </c>
      <c r="C65" s="86"/>
      <c r="D65" s="86"/>
      <c r="E65" s="86"/>
      <c r="F65" s="96">
        <f>G65+J65</f>
        <v>70000</v>
      </c>
      <c r="G65" s="86"/>
      <c r="H65" s="86"/>
      <c r="I65" s="86"/>
      <c r="J65" s="87">
        <v>70000</v>
      </c>
      <c r="K65" s="87">
        <v>70000</v>
      </c>
      <c r="L65" s="87">
        <v>70000</v>
      </c>
      <c r="M65" s="88">
        <f>SUM(F65,C65)</f>
        <v>70000</v>
      </c>
      <c r="N65" s="122">
        <f t="shared" si="1"/>
        <v>70000</v>
      </c>
    </row>
    <row r="66" spans="1:14" ht="16.5">
      <c r="A66" s="51" t="s">
        <v>6</v>
      </c>
      <c r="B66" s="54" t="s">
        <v>29</v>
      </c>
      <c r="C66" s="96"/>
      <c r="D66" s="92"/>
      <c r="E66" s="92"/>
      <c r="F66" s="96">
        <f>G66+J66</f>
        <v>25000</v>
      </c>
      <c r="G66" s="92"/>
      <c r="H66" s="92"/>
      <c r="I66" s="92"/>
      <c r="J66" s="92">
        <v>25000</v>
      </c>
      <c r="K66" s="92">
        <v>25000</v>
      </c>
      <c r="L66" s="92">
        <v>25000</v>
      </c>
      <c r="M66" s="88">
        <f>SUM(F66,C66)</f>
        <v>25000</v>
      </c>
      <c r="N66" s="122">
        <f t="shared" si="1"/>
        <v>25000</v>
      </c>
    </row>
    <row r="67" spans="1:14" ht="31.5">
      <c r="A67" s="51" t="s">
        <v>7</v>
      </c>
      <c r="B67" s="58" t="s">
        <v>41</v>
      </c>
      <c r="C67" s="94">
        <f>C68</f>
        <v>-95000</v>
      </c>
      <c r="D67" s="94">
        <f aca="true" t="shared" si="22" ref="D67:L67">D68</f>
        <v>0</v>
      </c>
      <c r="E67" s="94">
        <f t="shared" si="22"/>
        <v>0</v>
      </c>
      <c r="F67" s="94">
        <f t="shared" si="22"/>
        <v>0</v>
      </c>
      <c r="G67" s="94">
        <f t="shared" si="22"/>
        <v>0</v>
      </c>
      <c r="H67" s="94">
        <f t="shared" si="22"/>
        <v>0</v>
      </c>
      <c r="I67" s="94">
        <f t="shared" si="22"/>
        <v>0</v>
      </c>
      <c r="J67" s="94">
        <f t="shared" si="22"/>
        <v>0</v>
      </c>
      <c r="K67" s="94">
        <f t="shared" si="22"/>
        <v>0</v>
      </c>
      <c r="L67" s="94">
        <f t="shared" si="22"/>
        <v>0</v>
      </c>
      <c r="M67" s="88">
        <f>SUM(F67,C67)</f>
        <v>-95000</v>
      </c>
      <c r="N67" s="122">
        <f t="shared" si="1"/>
        <v>-95000</v>
      </c>
    </row>
    <row r="68" spans="1:14" ht="16.5">
      <c r="A68" s="51" t="s">
        <v>48</v>
      </c>
      <c r="B68" s="54" t="s">
        <v>102</v>
      </c>
      <c r="C68" s="94">
        <v>-95000</v>
      </c>
      <c r="D68" s="89"/>
      <c r="E68" s="89"/>
      <c r="F68" s="96"/>
      <c r="G68" s="94"/>
      <c r="H68" s="94"/>
      <c r="I68" s="94"/>
      <c r="J68" s="94"/>
      <c r="K68" s="94"/>
      <c r="L68" s="94"/>
      <c r="M68" s="88">
        <f>SUM(F68,C68)</f>
        <v>-95000</v>
      </c>
      <c r="N68" s="122">
        <f t="shared" si="1"/>
        <v>-95000</v>
      </c>
    </row>
    <row r="69" spans="1:14" ht="31.5">
      <c r="A69" s="67" t="s">
        <v>134</v>
      </c>
      <c r="B69" s="70" t="s">
        <v>130</v>
      </c>
      <c r="C69" s="95">
        <f>C70</f>
        <v>290000</v>
      </c>
      <c r="D69" s="118">
        <f aca="true" t="shared" si="23" ref="D69:L71">D70</f>
        <v>0</v>
      </c>
      <c r="E69" s="118">
        <f t="shared" si="23"/>
        <v>0</v>
      </c>
      <c r="F69" s="118">
        <f t="shared" si="23"/>
        <v>0</v>
      </c>
      <c r="G69" s="118">
        <f t="shared" si="23"/>
        <v>0</v>
      </c>
      <c r="H69" s="118">
        <f t="shared" si="23"/>
        <v>0</v>
      </c>
      <c r="I69" s="118">
        <f t="shared" si="23"/>
        <v>0</v>
      </c>
      <c r="J69" s="118">
        <f t="shared" si="23"/>
        <v>0</v>
      </c>
      <c r="K69" s="118">
        <f t="shared" si="23"/>
        <v>0</v>
      </c>
      <c r="L69" s="118">
        <f t="shared" si="23"/>
        <v>0</v>
      </c>
      <c r="M69" s="106">
        <f aca="true" t="shared" si="24" ref="M69:M79">C69+F69</f>
        <v>290000</v>
      </c>
      <c r="N69" s="122">
        <f t="shared" si="1"/>
        <v>290000</v>
      </c>
    </row>
    <row r="70" spans="1:14" ht="31.5">
      <c r="A70" s="98" t="s">
        <v>80</v>
      </c>
      <c r="B70" s="104" t="s">
        <v>81</v>
      </c>
      <c r="C70" s="96">
        <f>C72</f>
        <v>290000</v>
      </c>
      <c r="D70" s="94">
        <f t="shared" si="23"/>
        <v>0</v>
      </c>
      <c r="E70" s="94">
        <f t="shared" si="23"/>
        <v>0</v>
      </c>
      <c r="F70" s="96">
        <f>G70+J70</f>
        <v>0</v>
      </c>
      <c r="G70" s="120">
        <f t="shared" si="23"/>
        <v>0</v>
      </c>
      <c r="H70" s="94">
        <f t="shared" si="23"/>
        <v>0</v>
      </c>
      <c r="I70" s="94">
        <f t="shared" si="23"/>
        <v>0</v>
      </c>
      <c r="J70" s="94">
        <f t="shared" si="23"/>
        <v>0</v>
      </c>
      <c r="K70" s="94">
        <f t="shared" si="23"/>
        <v>0</v>
      </c>
      <c r="L70" s="94">
        <f t="shared" si="23"/>
        <v>0</v>
      </c>
      <c r="M70" s="88">
        <f t="shared" si="24"/>
        <v>290000</v>
      </c>
      <c r="N70" s="122">
        <f t="shared" si="1"/>
        <v>290000</v>
      </c>
    </row>
    <row r="71" spans="1:14" ht="78.75">
      <c r="A71" s="51" t="s">
        <v>133</v>
      </c>
      <c r="B71" s="124" t="s">
        <v>132</v>
      </c>
      <c r="C71" s="96">
        <f>C72</f>
        <v>290000</v>
      </c>
      <c r="D71" s="94">
        <f t="shared" si="23"/>
        <v>0</v>
      </c>
      <c r="E71" s="94">
        <f t="shared" si="23"/>
        <v>0</v>
      </c>
      <c r="F71" s="96">
        <f>G71+J71</f>
        <v>0</v>
      </c>
      <c r="G71" s="121">
        <f t="shared" si="23"/>
        <v>0</v>
      </c>
      <c r="H71" s="89">
        <f t="shared" si="23"/>
        <v>0</v>
      </c>
      <c r="I71" s="89">
        <f t="shared" si="23"/>
        <v>0</v>
      </c>
      <c r="J71" s="89">
        <f t="shared" si="23"/>
        <v>0</v>
      </c>
      <c r="K71" s="89">
        <f t="shared" si="23"/>
        <v>0</v>
      </c>
      <c r="L71" s="89">
        <f t="shared" si="23"/>
        <v>0</v>
      </c>
      <c r="M71" s="88">
        <f t="shared" si="24"/>
        <v>290000</v>
      </c>
      <c r="N71" s="122">
        <f t="shared" si="1"/>
        <v>290000</v>
      </c>
    </row>
    <row r="72" spans="1:14" ht="47.25">
      <c r="A72" s="51" t="s">
        <v>48</v>
      </c>
      <c r="B72" s="58" t="s">
        <v>131</v>
      </c>
      <c r="C72" s="96">
        <v>290000</v>
      </c>
      <c r="D72" s="94"/>
      <c r="E72" s="94"/>
      <c r="F72" s="96">
        <f>G72+J72</f>
        <v>0</v>
      </c>
      <c r="G72" s="121"/>
      <c r="H72" s="89"/>
      <c r="I72" s="89"/>
      <c r="J72" s="89"/>
      <c r="K72" s="89"/>
      <c r="L72" s="89"/>
      <c r="M72" s="88">
        <f t="shared" si="24"/>
        <v>290000</v>
      </c>
      <c r="N72" s="122">
        <f t="shared" si="1"/>
        <v>290000</v>
      </c>
    </row>
    <row r="73" spans="1:14" ht="78.75">
      <c r="A73" s="67" t="s">
        <v>181</v>
      </c>
      <c r="B73" s="70" t="s">
        <v>182</v>
      </c>
      <c r="C73" s="95">
        <f>C74</f>
        <v>0</v>
      </c>
      <c r="D73" s="95">
        <f aca="true" t="shared" si="25" ref="D73:L73">D74</f>
        <v>0</v>
      </c>
      <c r="E73" s="95">
        <f t="shared" si="25"/>
        <v>0</v>
      </c>
      <c r="F73" s="95">
        <f t="shared" si="25"/>
        <v>1045572.66</v>
      </c>
      <c r="G73" s="95">
        <f t="shared" si="25"/>
        <v>1045572.66</v>
      </c>
      <c r="H73" s="95">
        <f t="shared" si="25"/>
        <v>0</v>
      </c>
      <c r="I73" s="95">
        <f t="shared" si="25"/>
        <v>0</v>
      </c>
      <c r="J73" s="95">
        <f t="shared" si="25"/>
        <v>0</v>
      </c>
      <c r="K73" s="95">
        <f t="shared" si="25"/>
        <v>0</v>
      </c>
      <c r="L73" s="95">
        <f t="shared" si="25"/>
        <v>0</v>
      </c>
      <c r="M73" s="106">
        <f>C73+F73</f>
        <v>1045572.66</v>
      </c>
      <c r="N73" s="122"/>
    </row>
    <row r="74" spans="1:14" ht="31.5">
      <c r="A74" s="143" t="s">
        <v>186</v>
      </c>
      <c r="B74" s="144" t="s">
        <v>187</v>
      </c>
      <c r="C74" s="96">
        <f>C75</f>
        <v>0</v>
      </c>
      <c r="D74" s="96">
        <f aca="true" t="shared" si="26" ref="D74:L74">D75</f>
        <v>0</v>
      </c>
      <c r="E74" s="96">
        <f t="shared" si="26"/>
        <v>0</v>
      </c>
      <c r="F74" s="96">
        <f t="shared" si="26"/>
        <v>1045572.66</v>
      </c>
      <c r="G74" s="96">
        <f t="shared" si="26"/>
        <v>1045572.66</v>
      </c>
      <c r="H74" s="96">
        <f t="shared" si="26"/>
        <v>0</v>
      </c>
      <c r="I74" s="96">
        <f t="shared" si="26"/>
        <v>0</v>
      </c>
      <c r="J74" s="96">
        <f t="shared" si="26"/>
        <v>0</v>
      </c>
      <c r="K74" s="96">
        <f t="shared" si="26"/>
        <v>0</v>
      </c>
      <c r="L74" s="96">
        <f t="shared" si="26"/>
        <v>0</v>
      </c>
      <c r="M74" s="88">
        <f>C74+F74</f>
        <v>1045572.66</v>
      </c>
      <c r="N74" s="122"/>
    </row>
    <row r="75" spans="1:14" ht="237" customHeight="1">
      <c r="A75" s="51">
        <v>100602</v>
      </c>
      <c r="B75" s="54" t="s">
        <v>185</v>
      </c>
      <c r="C75" s="96"/>
      <c r="D75" s="94"/>
      <c r="E75" s="94"/>
      <c r="F75" s="96">
        <f>G75+J75</f>
        <v>1045572.66</v>
      </c>
      <c r="G75" s="92">
        <v>1045572.66</v>
      </c>
      <c r="H75" s="89"/>
      <c r="I75" s="89"/>
      <c r="J75" s="89"/>
      <c r="K75" s="89"/>
      <c r="L75" s="89"/>
      <c r="M75" s="88">
        <f>C75+F75</f>
        <v>1045572.66</v>
      </c>
      <c r="N75" s="122"/>
    </row>
    <row r="76" spans="1:14" ht="47.25">
      <c r="A76" s="67" t="s">
        <v>148</v>
      </c>
      <c r="B76" s="71" t="s">
        <v>149</v>
      </c>
      <c r="C76" s="95">
        <f>C77</f>
        <v>0</v>
      </c>
      <c r="D76" s="95">
        <f aca="true" t="shared" si="27" ref="D76:L76">D77</f>
        <v>0</v>
      </c>
      <c r="E76" s="95">
        <f t="shared" si="27"/>
        <v>0</v>
      </c>
      <c r="F76" s="95">
        <f t="shared" si="27"/>
        <v>-12204</v>
      </c>
      <c r="G76" s="95">
        <f t="shared" si="27"/>
        <v>0</v>
      </c>
      <c r="H76" s="95">
        <f t="shared" si="27"/>
        <v>0</v>
      </c>
      <c r="I76" s="95">
        <f t="shared" si="27"/>
        <v>0</v>
      </c>
      <c r="J76" s="95">
        <f t="shared" si="27"/>
        <v>-12204</v>
      </c>
      <c r="K76" s="95">
        <f t="shared" si="27"/>
        <v>-12204</v>
      </c>
      <c r="L76" s="95">
        <f t="shared" si="27"/>
        <v>0</v>
      </c>
      <c r="M76" s="95">
        <f t="shared" si="24"/>
        <v>-12204</v>
      </c>
      <c r="N76" s="122">
        <f t="shared" si="1"/>
        <v>-12204</v>
      </c>
    </row>
    <row r="77" spans="1:14" ht="16.5">
      <c r="A77" s="133" t="s">
        <v>150</v>
      </c>
      <c r="B77" s="134" t="s">
        <v>151</v>
      </c>
      <c r="C77" s="96">
        <f>C78</f>
        <v>0</v>
      </c>
      <c r="D77" s="96">
        <f aca="true" t="shared" si="28" ref="D77:L77">D78</f>
        <v>0</v>
      </c>
      <c r="E77" s="96">
        <f t="shared" si="28"/>
        <v>0</v>
      </c>
      <c r="F77" s="96">
        <f t="shared" si="28"/>
        <v>-12204</v>
      </c>
      <c r="G77" s="96">
        <f t="shared" si="28"/>
        <v>0</v>
      </c>
      <c r="H77" s="96">
        <f t="shared" si="28"/>
        <v>0</v>
      </c>
      <c r="I77" s="96">
        <f t="shared" si="28"/>
        <v>0</v>
      </c>
      <c r="J77" s="96">
        <f t="shared" si="28"/>
        <v>-12204</v>
      </c>
      <c r="K77" s="96">
        <f t="shared" si="28"/>
        <v>-12204</v>
      </c>
      <c r="L77" s="96">
        <f t="shared" si="28"/>
        <v>0</v>
      </c>
      <c r="M77" s="88">
        <f t="shared" si="24"/>
        <v>-12204</v>
      </c>
      <c r="N77" s="122">
        <f t="shared" si="1"/>
        <v>-12204</v>
      </c>
    </row>
    <row r="78" spans="1:14" ht="16.5">
      <c r="A78" s="51" t="s">
        <v>152</v>
      </c>
      <c r="B78" s="54" t="s">
        <v>153</v>
      </c>
      <c r="C78" s="96">
        <f>C79</f>
        <v>0</v>
      </c>
      <c r="D78" s="96">
        <f aca="true" t="shared" si="29" ref="D78:L78">D79</f>
        <v>0</v>
      </c>
      <c r="E78" s="96">
        <f t="shared" si="29"/>
        <v>0</v>
      </c>
      <c r="F78" s="96">
        <f t="shared" si="29"/>
        <v>-12204</v>
      </c>
      <c r="G78" s="91">
        <f t="shared" si="29"/>
        <v>0</v>
      </c>
      <c r="H78" s="91">
        <f t="shared" si="29"/>
        <v>0</v>
      </c>
      <c r="I78" s="91">
        <f t="shared" si="29"/>
        <v>0</v>
      </c>
      <c r="J78" s="91">
        <f t="shared" si="29"/>
        <v>-12204</v>
      </c>
      <c r="K78" s="91">
        <f t="shared" si="29"/>
        <v>-12204</v>
      </c>
      <c r="L78" s="91">
        <f t="shared" si="29"/>
        <v>0</v>
      </c>
      <c r="M78" s="88">
        <f t="shared" si="24"/>
        <v>-12204</v>
      </c>
      <c r="N78" s="122">
        <f t="shared" si="1"/>
        <v>-12204</v>
      </c>
    </row>
    <row r="79" spans="1:14" ht="31.5">
      <c r="A79" s="51" t="s">
        <v>48</v>
      </c>
      <c r="B79" s="54" t="s">
        <v>107</v>
      </c>
      <c r="C79" s="96"/>
      <c r="D79" s="94"/>
      <c r="E79" s="94"/>
      <c r="F79" s="96">
        <f>G79+J79</f>
        <v>-12204</v>
      </c>
      <c r="G79" s="121"/>
      <c r="H79" s="89"/>
      <c r="I79" s="89"/>
      <c r="J79" s="89">
        <v>-12204</v>
      </c>
      <c r="K79" s="89">
        <v>-12204</v>
      </c>
      <c r="L79" s="89"/>
      <c r="M79" s="88">
        <f t="shared" si="24"/>
        <v>-12204</v>
      </c>
      <c r="N79" s="122">
        <f aca="true" t="shared" si="30" ref="N79:N100">C79+F79</f>
        <v>-12204</v>
      </c>
    </row>
    <row r="80" spans="1:14" s="39" customFormat="1" ht="66" customHeight="1">
      <c r="A80" s="67" t="s">
        <v>123</v>
      </c>
      <c r="B80" s="71" t="s">
        <v>124</v>
      </c>
      <c r="C80" s="95">
        <f>C81</f>
        <v>31800</v>
      </c>
      <c r="D80" s="95">
        <f aca="true" t="shared" si="31" ref="D80:L80">D81</f>
        <v>0</v>
      </c>
      <c r="E80" s="95">
        <f t="shared" si="31"/>
        <v>0</v>
      </c>
      <c r="F80" s="95">
        <f t="shared" si="31"/>
        <v>0</v>
      </c>
      <c r="G80" s="95">
        <f t="shared" si="31"/>
        <v>0</v>
      </c>
      <c r="H80" s="95">
        <f t="shared" si="31"/>
        <v>0</v>
      </c>
      <c r="I80" s="95">
        <f t="shared" si="31"/>
        <v>0</v>
      </c>
      <c r="J80" s="95">
        <f t="shared" si="31"/>
        <v>0</v>
      </c>
      <c r="K80" s="95">
        <f t="shared" si="31"/>
        <v>0</v>
      </c>
      <c r="L80" s="95">
        <f t="shared" si="31"/>
        <v>0</v>
      </c>
      <c r="M80" s="95">
        <f>SUM(F80,C80)</f>
        <v>31800</v>
      </c>
      <c r="N80" s="122">
        <f t="shared" si="30"/>
        <v>31800</v>
      </c>
    </row>
    <row r="81" spans="1:14" s="39" customFormat="1" ht="33" customHeight="1">
      <c r="A81" s="126" t="s">
        <v>125</v>
      </c>
      <c r="B81" s="99" t="s">
        <v>126</v>
      </c>
      <c r="C81" s="86">
        <f>C82</f>
        <v>31800</v>
      </c>
      <c r="D81" s="86">
        <f aca="true" t="shared" si="32" ref="D81:L81">D82</f>
        <v>0</v>
      </c>
      <c r="E81" s="86">
        <f t="shared" si="32"/>
        <v>0</v>
      </c>
      <c r="F81" s="86">
        <f t="shared" si="32"/>
        <v>0</v>
      </c>
      <c r="G81" s="87">
        <f t="shared" si="32"/>
        <v>0</v>
      </c>
      <c r="H81" s="86">
        <f t="shared" si="32"/>
        <v>0</v>
      </c>
      <c r="I81" s="86">
        <f t="shared" si="32"/>
        <v>0</v>
      </c>
      <c r="J81" s="86">
        <f t="shared" si="32"/>
        <v>0</v>
      </c>
      <c r="K81" s="86">
        <f t="shared" si="32"/>
        <v>0</v>
      </c>
      <c r="L81" s="86">
        <f t="shared" si="32"/>
        <v>0</v>
      </c>
      <c r="M81" s="96">
        <f>SUM(F81,C81)</f>
        <v>31800</v>
      </c>
      <c r="N81" s="122">
        <f t="shared" si="30"/>
        <v>31800</v>
      </c>
    </row>
    <row r="82" spans="1:14" s="39" customFormat="1" ht="31.5">
      <c r="A82" s="127" t="s">
        <v>103</v>
      </c>
      <c r="B82" s="128" t="s">
        <v>104</v>
      </c>
      <c r="C82" s="96">
        <f>C83</f>
        <v>31800</v>
      </c>
      <c r="D82" s="107"/>
      <c r="E82" s="107"/>
      <c r="F82" s="96">
        <f>G82+J82</f>
        <v>0</v>
      </c>
      <c r="G82" s="107"/>
      <c r="H82" s="107"/>
      <c r="I82" s="107"/>
      <c r="J82" s="107"/>
      <c r="K82" s="107"/>
      <c r="L82" s="107"/>
      <c r="M82" s="96">
        <f>SUM(F82,C82)</f>
        <v>31800</v>
      </c>
      <c r="N82" s="122">
        <f t="shared" si="30"/>
        <v>31800</v>
      </c>
    </row>
    <row r="83" spans="1:14" s="39" customFormat="1" ht="93.75" customHeight="1">
      <c r="A83" s="129" t="s">
        <v>48</v>
      </c>
      <c r="B83" s="130" t="s">
        <v>177</v>
      </c>
      <c r="C83" s="96">
        <v>31800</v>
      </c>
      <c r="D83" s="107"/>
      <c r="E83" s="107"/>
      <c r="F83" s="96"/>
      <c r="G83" s="107"/>
      <c r="H83" s="107"/>
      <c r="I83" s="107"/>
      <c r="J83" s="107"/>
      <c r="K83" s="107"/>
      <c r="L83" s="107"/>
      <c r="M83" s="96">
        <f>SUM(F83,C83)</f>
        <v>31800</v>
      </c>
      <c r="N83" s="122">
        <f t="shared" si="30"/>
        <v>31800</v>
      </c>
    </row>
    <row r="84" spans="1:14" s="39" customFormat="1" ht="31.5">
      <c r="A84" s="138" t="s">
        <v>175</v>
      </c>
      <c r="B84" s="73" t="s">
        <v>81</v>
      </c>
      <c r="C84" s="95">
        <f>C85</f>
        <v>-2650000</v>
      </c>
      <c r="D84" s="95">
        <f aca="true" t="shared" si="33" ref="D84:M84">D85</f>
        <v>0</v>
      </c>
      <c r="E84" s="95">
        <f t="shared" si="33"/>
        <v>0</v>
      </c>
      <c r="F84" s="95">
        <f t="shared" si="33"/>
        <v>0</v>
      </c>
      <c r="G84" s="95">
        <f t="shared" si="33"/>
        <v>0</v>
      </c>
      <c r="H84" s="95">
        <f t="shared" si="33"/>
        <v>0</v>
      </c>
      <c r="I84" s="95">
        <f t="shared" si="33"/>
        <v>0</v>
      </c>
      <c r="J84" s="95">
        <f t="shared" si="33"/>
        <v>0</v>
      </c>
      <c r="K84" s="95">
        <f t="shared" si="33"/>
        <v>0</v>
      </c>
      <c r="L84" s="95">
        <f t="shared" si="33"/>
        <v>0</v>
      </c>
      <c r="M84" s="95">
        <f t="shared" si="33"/>
        <v>-2650000</v>
      </c>
      <c r="N84" s="122">
        <f t="shared" si="30"/>
        <v>-2650000</v>
      </c>
    </row>
    <row r="85" spans="1:14" s="39" customFormat="1" ht="31.5">
      <c r="A85" s="138" t="s">
        <v>173</v>
      </c>
      <c r="B85" s="73" t="s">
        <v>174</v>
      </c>
      <c r="C85" s="95">
        <v>-2650000</v>
      </c>
      <c r="D85" s="95"/>
      <c r="E85" s="95"/>
      <c r="F85" s="95"/>
      <c r="G85" s="95"/>
      <c r="H85" s="95"/>
      <c r="I85" s="95"/>
      <c r="J85" s="95"/>
      <c r="K85" s="95"/>
      <c r="L85" s="95"/>
      <c r="M85" s="95">
        <f>C85+F85</f>
        <v>-2650000</v>
      </c>
      <c r="N85" s="122">
        <f t="shared" si="30"/>
        <v>-2650000</v>
      </c>
    </row>
    <row r="86" spans="1:14" s="36" customFormat="1" ht="18.75">
      <c r="A86" s="72"/>
      <c r="B86" s="73" t="s">
        <v>37</v>
      </c>
      <c r="C86" s="114">
        <f>C12+C15+C22+C30+C51+C60+C63+C69+C76+C80+C18+C84+C73</f>
        <v>-1643611.12</v>
      </c>
      <c r="D86" s="114">
        <f aca="true" t="shared" si="34" ref="D86:M86">D12+D15+D22+D30+D51+D60+D63+D69+D76+D80+D18+D84+D73</f>
        <v>78180</v>
      </c>
      <c r="E86" s="114">
        <f t="shared" si="34"/>
        <v>11118</v>
      </c>
      <c r="F86" s="114">
        <f t="shared" si="34"/>
        <v>893004.66</v>
      </c>
      <c r="G86" s="114">
        <f t="shared" si="34"/>
        <v>1045572.66</v>
      </c>
      <c r="H86" s="114">
        <f t="shared" si="34"/>
        <v>0</v>
      </c>
      <c r="I86" s="114">
        <f t="shared" si="34"/>
        <v>0</v>
      </c>
      <c r="J86" s="114">
        <f t="shared" si="34"/>
        <v>-152568</v>
      </c>
      <c r="K86" s="114">
        <f t="shared" si="34"/>
        <v>-152568</v>
      </c>
      <c r="L86" s="114">
        <f t="shared" si="34"/>
        <v>-140364</v>
      </c>
      <c r="M86" s="114">
        <f t="shared" si="34"/>
        <v>-750606.4600000001</v>
      </c>
      <c r="N86" s="122">
        <f t="shared" si="30"/>
        <v>-750606.4600000001</v>
      </c>
    </row>
    <row r="87" spans="1:14" s="36" customFormat="1" ht="16.5">
      <c r="A87" s="72"/>
      <c r="B87" s="73" t="s">
        <v>32</v>
      </c>
      <c r="C87" s="95">
        <f>C88+C97+C91+C94</f>
        <v>45018800</v>
      </c>
      <c r="D87" s="95">
        <f aca="true" t="shared" si="35" ref="D87:M87">D88+D97+D91+D94</f>
        <v>0</v>
      </c>
      <c r="E87" s="95">
        <f t="shared" si="35"/>
        <v>0</v>
      </c>
      <c r="F87" s="95">
        <f t="shared" si="35"/>
        <v>171078227.34</v>
      </c>
      <c r="G87" s="95">
        <f t="shared" si="35"/>
        <v>171078227.34</v>
      </c>
      <c r="H87" s="95">
        <f t="shared" si="35"/>
        <v>0</v>
      </c>
      <c r="I87" s="95">
        <f t="shared" si="35"/>
        <v>0</v>
      </c>
      <c r="J87" s="95">
        <f t="shared" si="35"/>
        <v>0</v>
      </c>
      <c r="K87" s="95">
        <f t="shared" si="35"/>
        <v>0</v>
      </c>
      <c r="L87" s="95">
        <f t="shared" si="35"/>
        <v>0</v>
      </c>
      <c r="M87" s="95">
        <f t="shared" si="35"/>
        <v>216097027.34</v>
      </c>
      <c r="N87" s="122">
        <f t="shared" si="30"/>
        <v>216097027.34</v>
      </c>
    </row>
    <row r="88" spans="1:14" s="36" customFormat="1" ht="31.5">
      <c r="A88" s="67" t="s">
        <v>67</v>
      </c>
      <c r="B88" s="71" t="s">
        <v>49</v>
      </c>
      <c r="C88" s="95">
        <f>C89</f>
        <v>110000</v>
      </c>
      <c r="D88" s="95">
        <f>D89</f>
        <v>0</v>
      </c>
      <c r="E88" s="95">
        <f>E89</f>
        <v>0</v>
      </c>
      <c r="F88" s="95">
        <f>F89</f>
        <v>0</v>
      </c>
      <c r="G88" s="95">
        <f aca="true" t="shared" si="36" ref="G88:L88">G89</f>
        <v>0</v>
      </c>
      <c r="H88" s="95">
        <f t="shared" si="36"/>
        <v>0</v>
      </c>
      <c r="I88" s="95">
        <f t="shared" si="36"/>
        <v>0</v>
      </c>
      <c r="J88" s="95">
        <f t="shared" si="36"/>
        <v>0</v>
      </c>
      <c r="K88" s="95">
        <f t="shared" si="36"/>
        <v>0</v>
      </c>
      <c r="L88" s="95">
        <f t="shared" si="36"/>
        <v>0</v>
      </c>
      <c r="M88" s="95">
        <f aca="true" t="shared" si="37" ref="M88:M93">C88+F88</f>
        <v>110000</v>
      </c>
      <c r="N88" s="122">
        <f t="shared" si="30"/>
        <v>110000</v>
      </c>
    </row>
    <row r="89" spans="1:14" s="36" customFormat="1" ht="31.5">
      <c r="A89" s="98" t="s">
        <v>80</v>
      </c>
      <c r="B89" s="99" t="s">
        <v>81</v>
      </c>
      <c r="C89" s="86">
        <f>C90</f>
        <v>110000</v>
      </c>
      <c r="D89" s="86"/>
      <c r="E89" s="86"/>
      <c r="F89" s="96">
        <f>G89+J89</f>
        <v>0</v>
      </c>
      <c r="G89" s="86"/>
      <c r="H89" s="86"/>
      <c r="I89" s="86"/>
      <c r="J89" s="87">
        <f>J90</f>
        <v>0</v>
      </c>
      <c r="K89" s="87">
        <f>K90</f>
        <v>0</v>
      </c>
      <c r="L89" s="87">
        <f>L90</f>
        <v>0</v>
      </c>
      <c r="M89" s="86">
        <f t="shared" si="37"/>
        <v>110000</v>
      </c>
      <c r="N89" s="122">
        <f t="shared" si="30"/>
        <v>110000</v>
      </c>
    </row>
    <row r="90" spans="1:14" s="36" customFormat="1" ht="47.25">
      <c r="A90" s="51" t="s">
        <v>105</v>
      </c>
      <c r="B90" s="123" t="s">
        <v>109</v>
      </c>
      <c r="C90" s="97">
        <v>110000</v>
      </c>
      <c r="D90" s="86"/>
      <c r="E90" s="86"/>
      <c r="F90" s="96">
        <f>G90+J90</f>
        <v>0</v>
      </c>
      <c r="G90" s="86"/>
      <c r="H90" s="86"/>
      <c r="I90" s="86"/>
      <c r="J90" s="87"/>
      <c r="K90" s="87"/>
      <c r="L90" s="87"/>
      <c r="M90" s="86">
        <f t="shared" si="37"/>
        <v>110000</v>
      </c>
      <c r="N90" s="122">
        <f t="shared" si="30"/>
        <v>110000</v>
      </c>
    </row>
    <row r="91" spans="1:14" s="36" customFormat="1" ht="47.25">
      <c r="A91" s="67" t="s">
        <v>66</v>
      </c>
      <c r="B91" s="70" t="s">
        <v>88</v>
      </c>
      <c r="C91" s="95">
        <f>C92</f>
        <v>53110900</v>
      </c>
      <c r="D91" s="95"/>
      <c r="E91" s="95"/>
      <c r="F91" s="95"/>
      <c r="G91" s="95"/>
      <c r="H91" s="95"/>
      <c r="I91" s="95"/>
      <c r="J91" s="95"/>
      <c r="K91" s="95"/>
      <c r="L91" s="95"/>
      <c r="M91" s="95">
        <f t="shared" si="37"/>
        <v>53110900</v>
      </c>
      <c r="N91" s="122">
        <f t="shared" si="30"/>
        <v>53110900</v>
      </c>
    </row>
    <row r="92" spans="1:14" s="36" customFormat="1" ht="31.5">
      <c r="A92" s="98" t="s">
        <v>80</v>
      </c>
      <c r="B92" s="99" t="s">
        <v>81</v>
      </c>
      <c r="C92" s="97">
        <f>C93</f>
        <v>53110900</v>
      </c>
      <c r="D92" s="86"/>
      <c r="E92" s="86"/>
      <c r="F92" s="96"/>
      <c r="G92" s="86"/>
      <c r="H92" s="86"/>
      <c r="I92" s="86"/>
      <c r="J92" s="87"/>
      <c r="K92" s="87"/>
      <c r="L92" s="87"/>
      <c r="M92" s="86">
        <f t="shared" si="37"/>
        <v>53110900</v>
      </c>
      <c r="N92" s="122">
        <f t="shared" si="30"/>
        <v>53110900</v>
      </c>
    </row>
    <row r="93" spans="1:14" s="36" customFormat="1" ht="110.25">
      <c r="A93" s="51">
        <v>250326</v>
      </c>
      <c r="B93" s="54" t="s">
        <v>178</v>
      </c>
      <c r="C93" s="97">
        <v>53110900</v>
      </c>
      <c r="D93" s="86"/>
      <c r="E93" s="86"/>
      <c r="F93" s="96"/>
      <c r="G93" s="86"/>
      <c r="H93" s="86"/>
      <c r="I93" s="86"/>
      <c r="J93" s="87"/>
      <c r="K93" s="87"/>
      <c r="L93" s="87"/>
      <c r="M93" s="86">
        <f t="shared" si="37"/>
        <v>53110900</v>
      </c>
      <c r="N93" s="122">
        <f t="shared" si="30"/>
        <v>53110900</v>
      </c>
    </row>
    <row r="94" spans="1:14" s="36" customFormat="1" ht="78.75">
      <c r="A94" s="67" t="s">
        <v>181</v>
      </c>
      <c r="B94" s="70" t="s">
        <v>182</v>
      </c>
      <c r="C94" s="95">
        <f>C95</f>
        <v>0</v>
      </c>
      <c r="D94" s="95">
        <f aca="true" t="shared" si="38" ref="D94:L95">D95</f>
        <v>0</v>
      </c>
      <c r="E94" s="95">
        <f t="shared" si="38"/>
        <v>0</v>
      </c>
      <c r="F94" s="95">
        <f t="shared" si="38"/>
        <v>171078227.34</v>
      </c>
      <c r="G94" s="95">
        <f t="shared" si="38"/>
        <v>171078227.34</v>
      </c>
      <c r="H94" s="95">
        <f t="shared" si="38"/>
        <v>0</v>
      </c>
      <c r="I94" s="95">
        <f t="shared" si="38"/>
        <v>0</v>
      </c>
      <c r="J94" s="95">
        <f t="shared" si="38"/>
        <v>0</v>
      </c>
      <c r="K94" s="95">
        <f t="shared" si="38"/>
        <v>0</v>
      </c>
      <c r="L94" s="95">
        <f t="shared" si="38"/>
        <v>0</v>
      </c>
      <c r="M94" s="95">
        <f>C94+F94</f>
        <v>171078227.34</v>
      </c>
      <c r="N94" s="122"/>
    </row>
    <row r="95" spans="1:14" s="36" customFormat="1" ht="31.5">
      <c r="A95" s="98" t="s">
        <v>80</v>
      </c>
      <c r="B95" s="99" t="s">
        <v>81</v>
      </c>
      <c r="C95" s="97">
        <f>C96</f>
        <v>0</v>
      </c>
      <c r="D95" s="97">
        <f t="shared" si="38"/>
        <v>0</v>
      </c>
      <c r="E95" s="97">
        <f t="shared" si="38"/>
        <v>0</v>
      </c>
      <c r="F95" s="97">
        <f t="shared" si="38"/>
        <v>171078227.34</v>
      </c>
      <c r="G95" s="97">
        <f t="shared" si="38"/>
        <v>171078227.34</v>
      </c>
      <c r="H95" s="97">
        <f t="shared" si="38"/>
        <v>0</v>
      </c>
      <c r="I95" s="97">
        <f t="shared" si="38"/>
        <v>0</v>
      </c>
      <c r="J95" s="97">
        <f t="shared" si="38"/>
        <v>0</v>
      </c>
      <c r="K95" s="97">
        <f t="shared" si="38"/>
        <v>0</v>
      </c>
      <c r="L95" s="97">
        <f t="shared" si="38"/>
        <v>0</v>
      </c>
      <c r="M95" s="86">
        <f>C95+F95</f>
        <v>171078227.34</v>
      </c>
      <c r="N95" s="122"/>
    </row>
    <row r="96" spans="1:14" s="36" customFormat="1" ht="257.25" customHeight="1">
      <c r="A96" s="142" t="s">
        <v>183</v>
      </c>
      <c r="B96" s="132" t="s">
        <v>184</v>
      </c>
      <c r="C96" s="97"/>
      <c r="D96" s="86"/>
      <c r="E96" s="86"/>
      <c r="F96" s="96">
        <f>G96+J96</f>
        <v>171078227.34</v>
      </c>
      <c r="G96" s="87">
        <v>171078227.34</v>
      </c>
      <c r="H96" s="86"/>
      <c r="I96" s="86"/>
      <c r="J96" s="87"/>
      <c r="K96" s="87"/>
      <c r="L96" s="87"/>
      <c r="M96" s="86">
        <f>C96+F96</f>
        <v>171078227.34</v>
      </c>
      <c r="N96" s="122"/>
    </row>
    <row r="97" spans="1:14" s="36" customFormat="1" ht="31.5">
      <c r="A97" s="67" t="s">
        <v>92</v>
      </c>
      <c r="B97" s="70" t="s">
        <v>93</v>
      </c>
      <c r="C97" s="95">
        <f>C98</f>
        <v>-8202100</v>
      </c>
      <c r="D97" s="95">
        <f aca="true" t="shared" si="39" ref="D97:L97">D98</f>
        <v>0</v>
      </c>
      <c r="E97" s="95">
        <f t="shared" si="39"/>
        <v>0</v>
      </c>
      <c r="F97" s="95">
        <f t="shared" si="39"/>
        <v>0</v>
      </c>
      <c r="G97" s="95">
        <f t="shared" si="39"/>
        <v>0</v>
      </c>
      <c r="H97" s="95">
        <f t="shared" si="39"/>
        <v>0</v>
      </c>
      <c r="I97" s="95">
        <f t="shared" si="39"/>
        <v>0</v>
      </c>
      <c r="J97" s="95">
        <f t="shared" si="39"/>
        <v>0</v>
      </c>
      <c r="K97" s="95">
        <f t="shared" si="39"/>
        <v>0</v>
      </c>
      <c r="L97" s="95">
        <f t="shared" si="39"/>
        <v>0</v>
      </c>
      <c r="M97" s="95">
        <f>F97+C97</f>
        <v>-8202100</v>
      </c>
      <c r="N97" s="122">
        <f t="shared" si="30"/>
        <v>-8202100</v>
      </c>
    </row>
    <row r="98" spans="1:14" s="36" customFormat="1" ht="31.5">
      <c r="A98" s="98" t="s">
        <v>80</v>
      </c>
      <c r="B98" s="99" t="s">
        <v>81</v>
      </c>
      <c r="C98" s="86">
        <f>C100+C99</f>
        <v>-8202100</v>
      </c>
      <c r="D98" s="86">
        <f aca="true" t="shared" si="40" ref="D98:L98">D100</f>
        <v>0</v>
      </c>
      <c r="E98" s="86">
        <f t="shared" si="40"/>
        <v>0</v>
      </c>
      <c r="F98" s="86">
        <f t="shared" si="40"/>
        <v>0</v>
      </c>
      <c r="G98" s="86">
        <f t="shared" si="40"/>
        <v>0</v>
      </c>
      <c r="H98" s="86">
        <f t="shared" si="40"/>
        <v>0</v>
      </c>
      <c r="I98" s="86">
        <f t="shared" si="40"/>
        <v>0</v>
      </c>
      <c r="J98" s="86">
        <f t="shared" si="40"/>
        <v>0</v>
      </c>
      <c r="K98" s="86">
        <f t="shared" si="40"/>
        <v>0</v>
      </c>
      <c r="L98" s="86">
        <f t="shared" si="40"/>
        <v>0</v>
      </c>
      <c r="M98" s="96">
        <f>SUM(F98,C98)</f>
        <v>-8202100</v>
      </c>
      <c r="N98" s="122">
        <f t="shared" si="30"/>
        <v>-8202100</v>
      </c>
    </row>
    <row r="99" spans="1:14" s="36" customFormat="1" ht="63">
      <c r="A99" s="51" t="s">
        <v>179</v>
      </c>
      <c r="B99" s="141" t="s">
        <v>180</v>
      </c>
      <c r="C99" s="86">
        <v>20007300</v>
      </c>
      <c r="D99" s="86"/>
      <c r="E99" s="86"/>
      <c r="F99" s="86"/>
      <c r="G99" s="86"/>
      <c r="H99" s="86"/>
      <c r="I99" s="86"/>
      <c r="J99" s="86"/>
      <c r="K99" s="86"/>
      <c r="L99" s="86"/>
      <c r="M99" s="96">
        <f>C99+F99</f>
        <v>20007300</v>
      </c>
      <c r="N99" s="122">
        <f t="shared" si="30"/>
        <v>20007300</v>
      </c>
    </row>
    <row r="100" spans="1:14" s="36" customFormat="1" ht="171.75" customHeight="1">
      <c r="A100" s="51">
        <v>250328</v>
      </c>
      <c r="B100" s="141" t="s">
        <v>188</v>
      </c>
      <c r="C100" s="86">
        <f>-14848100-13361300</f>
        <v>-28209400</v>
      </c>
      <c r="D100" s="96"/>
      <c r="E100" s="96"/>
      <c r="F100" s="97"/>
      <c r="G100" s="91"/>
      <c r="H100" s="96"/>
      <c r="I100" s="96"/>
      <c r="J100" s="96"/>
      <c r="K100" s="96"/>
      <c r="L100" s="96"/>
      <c r="M100" s="96">
        <f>C100+F100</f>
        <v>-28209400</v>
      </c>
      <c r="N100" s="122">
        <f t="shared" si="30"/>
        <v>-28209400</v>
      </c>
    </row>
    <row r="101" spans="1:14" s="36" customFormat="1" ht="19.5">
      <c r="A101" s="74"/>
      <c r="B101" s="75" t="s">
        <v>21</v>
      </c>
      <c r="C101" s="113">
        <f aca="true" t="shared" si="41" ref="C101:M101">C86+C87</f>
        <v>43375188.88</v>
      </c>
      <c r="D101" s="113">
        <f t="shared" si="41"/>
        <v>78180</v>
      </c>
      <c r="E101" s="113">
        <f t="shared" si="41"/>
        <v>11118</v>
      </c>
      <c r="F101" s="113">
        <f t="shared" si="41"/>
        <v>171971232</v>
      </c>
      <c r="G101" s="113">
        <f t="shared" si="41"/>
        <v>172123800</v>
      </c>
      <c r="H101" s="113">
        <f t="shared" si="41"/>
        <v>0</v>
      </c>
      <c r="I101" s="113">
        <f t="shared" si="41"/>
        <v>0</v>
      </c>
      <c r="J101" s="113">
        <f t="shared" si="41"/>
        <v>-152568</v>
      </c>
      <c r="K101" s="113">
        <f t="shared" si="41"/>
        <v>-152568</v>
      </c>
      <c r="L101" s="113">
        <f>L86+L87</f>
        <v>-140364</v>
      </c>
      <c r="M101" s="113">
        <f t="shared" si="41"/>
        <v>215346420.88</v>
      </c>
      <c r="N101" s="122">
        <f>C101+F101</f>
        <v>215346420.88</v>
      </c>
    </row>
    <row r="102" spans="1:13" ht="13.5" customHeight="1">
      <c r="A102" s="28"/>
      <c r="C102" s="5"/>
      <c r="D102" s="3"/>
      <c r="E102" s="3"/>
      <c r="F102" s="7"/>
      <c r="G102" s="3"/>
      <c r="H102" s="3"/>
      <c r="I102" s="3"/>
      <c r="J102" s="3"/>
      <c r="K102" s="3"/>
      <c r="L102" s="3"/>
      <c r="M102" s="5"/>
    </row>
    <row r="103" spans="1:13" ht="90.75" customHeight="1">
      <c r="A103" s="16"/>
      <c r="B103" s="19"/>
      <c r="C103" s="5"/>
      <c r="D103" s="3"/>
      <c r="E103" s="3"/>
      <c r="F103" s="7"/>
      <c r="G103" s="3"/>
      <c r="H103" s="3"/>
      <c r="I103" s="20"/>
      <c r="J103" s="3"/>
      <c r="K103" s="3"/>
      <c r="L103" s="3"/>
      <c r="M103" s="42"/>
    </row>
    <row r="104" spans="1:13" ht="37.5" customHeight="1">
      <c r="A104" s="17"/>
      <c r="B104" s="147" t="s">
        <v>35</v>
      </c>
      <c r="C104" s="147"/>
      <c r="D104" s="147"/>
      <c r="F104" s="27"/>
      <c r="G104" s="26"/>
      <c r="H104" s="26"/>
      <c r="K104" s="145" t="s">
        <v>94</v>
      </c>
      <c r="L104" s="145"/>
      <c r="M104" s="5"/>
    </row>
    <row r="105" spans="1:13" ht="12.75">
      <c r="A105" s="4"/>
      <c r="C105" s="5"/>
      <c r="D105" s="3"/>
      <c r="E105" s="3"/>
      <c r="F105" s="7"/>
      <c r="G105" s="3"/>
      <c r="H105" s="3"/>
      <c r="I105" s="3"/>
      <c r="J105" s="3"/>
      <c r="K105" s="3"/>
      <c r="L105" s="3"/>
      <c r="M105" s="5"/>
    </row>
    <row r="106" spans="1:13" ht="12.75">
      <c r="A106" s="16"/>
      <c r="C106" s="41">
        <f>C86-'додаток 2'!C70</f>
        <v>0</v>
      </c>
      <c r="D106" s="41">
        <f>D86-'додаток 2'!D70</f>
        <v>0</v>
      </c>
      <c r="E106" s="41">
        <f>E86-'додаток 2'!E70</f>
        <v>0</v>
      </c>
      <c r="F106" s="41">
        <f>F86-'додаток 2'!F70</f>
        <v>0</v>
      </c>
      <c r="G106" s="41">
        <f>G86-'додаток 2'!G70</f>
        <v>0</v>
      </c>
      <c r="H106" s="41">
        <f>H86-'додаток 2'!H70</f>
        <v>0</v>
      </c>
      <c r="I106" s="41">
        <f>I86-'додаток 2'!I70</f>
        <v>0</v>
      </c>
      <c r="J106" s="41">
        <f>J86-'додаток 2'!J70</f>
        <v>0</v>
      </c>
      <c r="K106" s="41">
        <f>K86-'додаток 2'!K70</f>
        <v>0</v>
      </c>
      <c r="L106" s="41">
        <f>L86-'додаток 2'!L70</f>
        <v>0</v>
      </c>
      <c r="M106" s="41">
        <f>M86-'додаток 2'!M70</f>
        <v>0</v>
      </c>
    </row>
    <row r="107" spans="1:13" ht="12.75">
      <c r="A107" s="16"/>
      <c r="C107" s="82">
        <f>C101-'додаток 2'!C77</f>
        <v>0</v>
      </c>
      <c r="D107" s="82">
        <f>D101-'додаток 2'!D77</f>
        <v>0</v>
      </c>
      <c r="E107" s="82">
        <f>E101-'додаток 2'!E77</f>
        <v>0</v>
      </c>
      <c r="F107" s="82">
        <f>F101-'додаток 2'!F77</f>
        <v>0</v>
      </c>
      <c r="G107" s="82">
        <f>G101-'додаток 2'!G77</f>
        <v>0</v>
      </c>
      <c r="H107" s="82">
        <f>H101-'додаток 2'!H77</f>
        <v>0</v>
      </c>
      <c r="I107" s="82">
        <f>I101-'додаток 2'!I77</f>
        <v>0</v>
      </c>
      <c r="J107" s="82">
        <f>J101-'додаток 2'!J77</f>
        <v>0</v>
      </c>
      <c r="K107" s="82">
        <f>K101-'додаток 2'!K77</f>
        <v>0</v>
      </c>
      <c r="L107" s="82">
        <f>L101-'додаток 2'!L77</f>
        <v>0</v>
      </c>
      <c r="M107" s="82">
        <f>M101-'додаток 2'!M77</f>
        <v>0</v>
      </c>
    </row>
    <row r="108" spans="1:13" ht="12.75">
      <c r="A108" s="16"/>
      <c r="C108" s="82"/>
      <c r="D108" s="83"/>
      <c r="E108" s="83"/>
      <c r="F108" s="85"/>
      <c r="G108" s="77"/>
      <c r="H108" s="77"/>
      <c r="I108" s="77"/>
      <c r="J108" s="77"/>
      <c r="K108" s="77"/>
      <c r="L108" s="77"/>
      <c r="M108" s="78"/>
    </row>
    <row r="109" spans="1:6" ht="12.75">
      <c r="A109" s="16"/>
      <c r="C109" s="82"/>
      <c r="D109" s="83"/>
      <c r="E109" s="83"/>
      <c r="F109" s="84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</sheetData>
  <sheetProtection/>
  <mergeCells count="21">
    <mergeCell ref="G8:G10"/>
    <mergeCell ref="J8:J10"/>
    <mergeCell ref="A5:M5"/>
    <mergeCell ref="E9:E10"/>
    <mergeCell ref="D9:D10"/>
    <mergeCell ref="H9:H10"/>
    <mergeCell ref="B8:B10"/>
    <mergeCell ref="F8:F10"/>
    <mergeCell ref="C7:E7"/>
    <mergeCell ref="C8:C10"/>
    <mergeCell ref="F7:L7"/>
    <mergeCell ref="K104:L104"/>
    <mergeCell ref="D8:E8"/>
    <mergeCell ref="H8:I8"/>
    <mergeCell ref="B104:D104"/>
    <mergeCell ref="I9:I10"/>
    <mergeCell ref="A4:M4"/>
    <mergeCell ref="A8:A10"/>
    <mergeCell ref="K8:L8"/>
    <mergeCell ref="K9:K10"/>
    <mergeCell ref="M7:M10"/>
  </mergeCells>
  <printOptions horizontalCentered="1"/>
  <pageMargins left="0.7874015748031497" right="0.3937007874015748" top="0.3937007874015748" bottom="0.3937007874015748" header="0.2755905511811024" footer="0.11811023622047245"/>
  <pageSetup horizontalDpi="600" verticalDpi="600" orientation="landscape" paperSize="9" scale="55" r:id="rId2"/>
  <headerFooter differentFirst="1" alignWithMargins="0">
    <oddHeader>&amp;C&amp;P</oddHeader>
  </headerFooter>
  <rowBreaks count="2" manualBreakCount="2">
    <brk id="27" max="12" man="1"/>
    <brk id="6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"/>
  <sheetViews>
    <sheetView showZeros="0" tabSelected="1" view="pageBreakPreview" zoomScaleSheetLayoutView="100" zoomScalePageLayoutView="0" workbookViewId="0" topLeftCell="A7">
      <pane xSplit="2" ySplit="2" topLeftCell="C68" activePane="bottomRight" state="frozen"/>
      <selection pane="topLeft" activeCell="A7" sqref="A7"/>
      <selection pane="topRight" activeCell="C7" sqref="C7"/>
      <selection pane="bottomLeft" activeCell="A9" sqref="A9"/>
      <selection pane="bottomRight" activeCell="O74" sqref="O74"/>
    </sheetView>
  </sheetViews>
  <sheetFormatPr defaultColWidth="9.33203125" defaultRowHeight="12.75"/>
  <cols>
    <col min="1" max="1" width="13" style="9" customWidth="1"/>
    <col min="2" max="2" width="39.5" style="44" customWidth="1"/>
    <col min="3" max="3" width="23.16015625" style="10" customWidth="1"/>
    <col min="4" max="4" width="18.33203125" style="8" customWidth="1"/>
    <col min="5" max="5" width="16.66015625" style="8" customWidth="1"/>
    <col min="6" max="6" width="22" style="10" customWidth="1"/>
    <col min="7" max="7" width="22.5" style="8" customWidth="1"/>
    <col min="8" max="8" width="11.16015625" style="8" customWidth="1"/>
    <col min="9" max="9" width="14.5" style="8" customWidth="1"/>
    <col min="10" max="10" width="20.66015625" style="8" customWidth="1"/>
    <col min="11" max="11" width="19.83203125" style="8" customWidth="1"/>
    <col min="12" max="12" width="17.83203125" style="8" customWidth="1"/>
    <col min="13" max="13" width="23" style="10" customWidth="1"/>
    <col min="14" max="16384" width="9.33203125" style="8" customWidth="1"/>
  </cols>
  <sheetData>
    <row r="1" ht="12.75">
      <c r="L1" s="80" t="s">
        <v>46</v>
      </c>
    </row>
    <row r="2" ht="12.75">
      <c r="L2" s="80" t="s">
        <v>51</v>
      </c>
    </row>
    <row r="3" ht="12.75">
      <c r="L3" s="80" t="s">
        <v>108</v>
      </c>
    </row>
    <row r="4" ht="12.75">
      <c r="L4" s="10"/>
    </row>
    <row r="5" spans="1:13" ht="30.75" customHeight="1">
      <c r="A5" s="155" t="s">
        <v>91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30" customHeight="1">
      <c r="A6" s="155" t="s">
        <v>53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</row>
    <row r="7" ht="15">
      <c r="M7" s="32" t="s">
        <v>36</v>
      </c>
    </row>
    <row r="8" spans="1:13" ht="17.25" customHeight="1">
      <c r="A8" s="156" t="s">
        <v>54</v>
      </c>
      <c r="B8" s="159" t="s">
        <v>55</v>
      </c>
      <c r="C8" s="146" t="s">
        <v>18</v>
      </c>
      <c r="D8" s="146"/>
      <c r="E8" s="146"/>
      <c r="F8" s="146" t="s">
        <v>20</v>
      </c>
      <c r="G8" s="146"/>
      <c r="H8" s="146"/>
      <c r="I8" s="146"/>
      <c r="J8" s="146"/>
      <c r="K8" s="146"/>
      <c r="L8" s="146"/>
      <c r="M8" s="152" t="s">
        <v>16</v>
      </c>
    </row>
    <row r="9" spans="1:13" ht="16.5" customHeight="1">
      <c r="A9" s="156"/>
      <c r="B9" s="159"/>
      <c r="C9" s="146" t="s">
        <v>19</v>
      </c>
      <c r="D9" s="146" t="s">
        <v>22</v>
      </c>
      <c r="E9" s="146"/>
      <c r="F9" s="146" t="s">
        <v>19</v>
      </c>
      <c r="G9" s="151" t="s">
        <v>42</v>
      </c>
      <c r="H9" s="146" t="s">
        <v>22</v>
      </c>
      <c r="I9" s="146"/>
      <c r="J9" s="151" t="s">
        <v>45</v>
      </c>
      <c r="K9" s="151" t="s">
        <v>22</v>
      </c>
      <c r="L9" s="151"/>
      <c r="M9" s="152"/>
    </row>
    <row r="10" spans="1:13" ht="18.75" customHeight="1">
      <c r="A10" s="156"/>
      <c r="B10" s="159"/>
      <c r="C10" s="146"/>
      <c r="D10" s="151" t="s">
        <v>43</v>
      </c>
      <c r="E10" s="151" t="s">
        <v>44</v>
      </c>
      <c r="F10" s="146"/>
      <c r="G10" s="151"/>
      <c r="H10" s="151" t="s">
        <v>43</v>
      </c>
      <c r="I10" s="151" t="s">
        <v>44</v>
      </c>
      <c r="J10" s="151"/>
      <c r="K10" s="151" t="s">
        <v>57</v>
      </c>
      <c r="L10" s="45" t="s">
        <v>22</v>
      </c>
      <c r="M10" s="152"/>
    </row>
    <row r="11" spans="1:13" ht="162.75" customHeight="1">
      <c r="A11" s="156"/>
      <c r="B11" s="159"/>
      <c r="C11" s="146"/>
      <c r="D11" s="151"/>
      <c r="E11" s="151"/>
      <c r="F11" s="146"/>
      <c r="G11" s="151"/>
      <c r="H11" s="151"/>
      <c r="I11" s="151"/>
      <c r="J11" s="151"/>
      <c r="K11" s="151"/>
      <c r="L11" s="45" t="s">
        <v>58</v>
      </c>
      <c r="M11" s="152"/>
    </row>
    <row r="12" spans="1:13" s="21" customFormat="1" ht="12" customHeight="1">
      <c r="A12" s="46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 t="s">
        <v>59</v>
      </c>
    </row>
    <row r="13" spans="1:13" s="21" customFormat="1" ht="15.75">
      <c r="A13" s="48" t="s">
        <v>98</v>
      </c>
      <c r="B13" s="49" t="s">
        <v>99</v>
      </c>
      <c r="C13" s="108">
        <f>C14</f>
        <v>0</v>
      </c>
      <c r="D13" s="108">
        <f>D14</f>
        <v>0</v>
      </c>
      <c r="E13" s="108">
        <f aca="true" t="shared" si="0" ref="E13:L13">E14</f>
        <v>-40232</v>
      </c>
      <c r="F13" s="108">
        <f t="shared" si="0"/>
        <v>0</v>
      </c>
      <c r="G13" s="108">
        <f t="shared" si="0"/>
        <v>0</v>
      </c>
      <c r="H13" s="108">
        <f t="shared" si="0"/>
        <v>0</v>
      </c>
      <c r="I13" s="108">
        <f t="shared" si="0"/>
        <v>0</v>
      </c>
      <c r="J13" s="108">
        <f t="shared" si="0"/>
        <v>0</v>
      </c>
      <c r="K13" s="108">
        <f t="shared" si="0"/>
        <v>0</v>
      </c>
      <c r="L13" s="108">
        <f t="shared" si="0"/>
        <v>0</v>
      </c>
      <c r="M13" s="108">
        <f>F13+C13</f>
        <v>0</v>
      </c>
    </row>
    <row r="14" spans="1:13" s="21" customFormat="1" ht="15.75">
      <c r="A14" s="50" t="s">
        <v>97</v>
      </c>
      <c r="B14" s="119" t="s">
        <v>100</v>
      </c>
      <c r="C14" s="109">
        <f>'додаток 3'!C14</f>
        <v>0</v>
      </c>
      <c r="D14" s="110">
        <f>'додаток 3'!D14</f>
        <v>0</v>
      </c>
      <c r="E14" s="110">
        <f>'додаток 3'!E14</f>
        <v>-40232</v>
      </c>
      <c r="F14" s="109">
        <f>'додаток 3'!F14</f>
        <v>0</v>
      </c>
      <c r="G14" s="109">
        <f>'додаток 3'!G14</f>
        <v>0</v>
      </c>
      <c r="H14" s="109">
        <f>'додаток 3'!H14</f>
        <v>0</v>
      </c>
      <c r="I14" s="109">
        <f>'додаток 3'!I14</f>
        <v>0</v>
      </c>
      <c r="J14" s="109">
        <f>'додаток 3'!J14</f>
        <v>0</v>
      </c>
      <c r="K14" s="109">
        <f>'додаток 3'!K14</f>
        <v>0</v>
      </c>
      <c r="L14" s="109">
        <f>'додаток 3'!L14</f>
        <v>0</v>
      </c>
      <c r="M14" s="109">
        <f>F14+C14</f>
        <v>0</v>
      </c>
    </row>
    <row r="15" spans="1:13" s="29" customFormat="1" ht="15.75">
      <c r="A15" s="48" t="s">
        <v>8</v>
      </c>
      <c r="B15" s="49" t="s">
        <v>23</v>
      </c>
      <c r="C15" s="108">
        <f>C18+C19+C16+C17+C20</f>
        <v>-220365</v>
      </c>
      <c r="D15" s="108">
        <f aca="true" t="shared" si="1" ref="D15:L15">D18+D19+D16+D17+D20</f>
        <v>-10000</v>
      </c>
      <c r="E15" s="108">
        <f t="shared" si="1"/>
        <v>0</v>
      </c>
      <c r="F15" s="108">
        <f t="shared" si="1"/>
        <v>0</v>
      </c>
      <c r="G15" s="108">
        <f t="shared" si="1"/>
        <v>0</v>
      </c>
      <c r="H15" s="108">
        <f t="shared" si="1"/>
        <v>0</v>
      </c>
      <c r="I15" s="108">
        <f t="shared" si="1"/>
        <v>0</v>
      </c>
      <c r="J15" s="108">
        <f t="shared" si="1"/>
        <v>0</v>
      </c>
      <c r="K15" s="108">
        <f t="shared" si="1"/>
        <v>0</v>
      </c>
      <c r="L15" s="108">
        <f t="shared" si="1"/>
        <v>0</v>
      </c>
      <c r="M15" s="108">
        <f>C15+F15</f>
        <v>-220365</v>
      </c>
    </row>
    <row r="16" spans="1:13" s="29" customFormat="1" ht="78.75">
      <c r="A16" s="51" t="s">
        <v>167</v>
      </c>
      <c r="B16" s="52" t="s">
        <v>168</v>
      </c>
      <c r="C16" s="109">
        <f>'додаток 3'!C20</f>
        <v>300000</v>
      </c>
      <c r="D16" s="109">
        <f>'додаток 3'!D20</f>
        <v>0</v>
      </c>
      <c r="E16" s="110">
        <f>'додаток 3'!E20</f>
        <v>300000</v>
      </c>
      <c r="F16" s="109">
        <f>'додаток 3'!F20</f>
        <v>0</v>
      </c>
      <c r="G16" s="109">
        <f>'додаток 3'!G20</f>
        <v>0</v>
      </c>
      <c r="H16" s="109">
        <f>'додаток 3'!H20</f>
        <v>0</v>
      </c>
      <c r="I16" s="109">
        <f>'додаток 3'!I20</f>
        <v>0</v>
      </c>
      <c r="J16" s="109">
        <f>'додаток 3'!J20</f>
        <v>0</v>
      </c>
      <c r="K16" s="109">
        <f>'додаток 3'!K20</f>
        <v>0</v>
      </c>
      <c r="L16" s="109">
        <f>'додаток 3'!L20</f>
        <v>0</v>
      </c>
      <c r="M16" s="109">
        <f aca="true" t="shared" si="2" ref="M16:M22">C16+F16</f>
        <v>300000</v>
      </c>
    </row>
    <row r="17" spans="1:13" s="29" customFormat="1" ht="31.5">
      <c r="A17" s="51" t="s">
        <v>169</v>
      </c>
      <c r="B17" s="52" t="s">
        <v>170</v>
      </c>
      <c r="C17" s="109">
        <f>'додаток 3'!C21</f>
        <v>-300000</v>
      </c>
      <c r="D17" s="109">
        <f>'додаток 3'!D21</f>
        <v>0</v>
      </c>
      <c r="E17" s="110">
        <f>'додаток 3'!E21</f>
        <v>-300000</v>
      </c>
      <c r="F17" s="109">
        <f>'додаток 3'!F21</f>
        <v>0</v>
      </c>
      <c r="G17" s="109">
        <f>'додаток 3'!G21</f>
        <v>0</v>
      </c>
      <c r="H17" s="109">
        <f>'додаток 3'!H21</f>
        <v>0</v>
      </c>
      <c r="I17" s="109">
        <f>'додаток 3'!I21</f>
        <v>0</v>
      </c>
      <c r="J17" s="109">
        <f>'додаток 3'!J21</f>
        <v>0</v>
      </c>
      <c r="K17" s="109">
        <f>'додаток 3'!K21</f>
        <v>0</v>
      </c>
      <c r="L17" s="109">
        <f>'додаток 3'!L21</f>
        <v>0</v>
      </c>
      <c r="M17" s="109">
        <f t="shared" si="2"/>
        <v>-300000</v>
      </c>
    </row>
    <row r="18" spans="1:13" s="29" customFormat="1" ht="31.5">
      <c r="A18" s="51" t="s">
        <v>138</v>
      </c>
      <c r="B18" s="53" t="s">
        <v>139</v>
      </c>
      <c r="C18" s="109">
        <f>'додаток 3'!C32</f>
        <v>-100000</v>
      </c>
      <c r="D18" s="110"/>
      <c r="E18" s="110"/>
      <c r="F18" s="109"/>
      <c r="G18" s="110"/>
      <c r="H18" s="110"/>
      <c r="I18" s="110"/>
      <c r="J18" s="110"/>
      <c r="K18" s="110"/>
      <c r="L18" s="110"/>
      <c r="M18" s="109">
        <f t="shared" si="2"/>
        <v>-100000</v>
      </c>
    </row>
    <row r="19" spans="1:13" s="29" customFormat="1" ht="31.5">
      <c r="A19" s="51" t="s">
        <v>14</v>
      </c>
      <c r="B19" s="52" t="s">
        <v>34</v>
      </c>
      <c r="C19" s="109">
        <f>'додаток 3'!C33</f>
        <v>-110365</v>
      </c>
      <c r="D19" s="110"/>
      <c r="E19" s="110"/>
      <c r="F19" s="109"/>
      <c r="G19" s="110"/>
      <c r="H19" s="110"/>
      <c r="I19" s="110"/>
      <c r="J19" s="110"/>
      <c r="K19" s="110"/>
      <c r="L19" s="110"/>
      <c r="M19" s="109">
        <f t="shared" si="2"/>
        <v>-110365</v>
      </c>
    </row>
    <row r="20" spans="1:13" s="29" customFormat="1" ht="63">
      <c r="A20" s="51" t="s">
        <v>171</v>
      </c>
      <c r="B20" s="53" t="s">
        <v>172</v>
      </c>
      <c r="C20" s="109">
        <f>'додаток 3'!C34</f>
        <v>-10000</v>
      </c>
      <c r="D20" s="110">
        <f>'додаток 3'!D34</f>
        <v>-10000</v>
      </c>
      <c r="E20" s="109">
        <f>'додаток 3'!E34</f>
        <v>0</v>
      </c>
      <c r="F20" s="109">
        <f>'додаток 3'!F34</f>
        <v>0</v>
      </c>
      <c r="G20" s="109">
        <f>'додаток 3'!G34</f>
        <v>0</v>
      </c>
      <c r="H20" s="109">
        <f>'додаток 3'!H34</f>
        <v>0</v>
      </c>
      <c r="I20" s="109">
        <f>'додаток 3'!I34</f>
        <v>0</v>
      </c>
      <c r="J20" s="109">
        <f>'додаток 3'!J34</f>
        <v>0</v>
      </c>
      <c r="K20" s="109">
        <f>'додаток 3'!K34</f>
        <v>0</v>
      </c>
      <c r="L20" s="109">
        <f>'додаток 3'!L34</f>
        <v>0</v>
      </c>
      <c r="M20" s="109">
        <f t="shared" si="2"/>
        <v>-10000</v>
      </c>
    </row>
    <row r="21" spans="1:13" s="11" customFormat="1" ht="15.75">
      <c r="A21" s="48" t="s">
        <v>1</v>
      </c>
      <c r="B21" s="49" t="s">
        <v>50</v>
      </c>
      <c r="C21" s="108">
        <f>C22+C24+C25+C26+C27+C28+C29+C30+C31+C32</f>
        <v>6572589.88</v>
      </c>
      <c r="D21" s="108">
        <f aca="true" t="shared" si="3" ref="D21:L21">D22+D24+D25+D26+D27+D28+D29+D30+D31+D32</f>
        <v>-26900</v>
      </c>
      <c r="E21" s="108">
        <f t="shared" si="3"/>
        <v>84500</v>
      </c>
      <c r="F21" s="108">
        <f t="shared" si="3"/>
        <v>-198000</v>
      </c>
      <c r="G21" s="108">
        <f t="shared" si="3"/>
        <v>0</v>
      </c>
      <c r="H21" s="108">
        <f t="shared" si="3"/>
        <v>0</v>
      </c>
      <c r="I21" s="108">
        <f t="shared" si="3"/>
        <v>0</v>
      </c>
      <c r="J21" s="108">
        <f t="shared" si="3"/>
        <v>-198000</v>
      </c>
      <c r="K21" s="108">
        <f t="shared" si="3"/>
        <v>-198000</v>
      </c>
      <c r="L21" s="108">
        <f t="shared" si="3"/>
        <v>-198000</v>
      </c>
      <c r="M21" s="108">
        <f t="shared" si="2"/>
        <v>6374589.88</v>
      </c>
    </row>
    <row r="22" spans="1:13" s="11" customFormat="1" ht="15.75">
      <c r="A22" s="51" t="s">
        <v>10</v>
      </c>
      <c r="B22" s="55" t="s">
        <v>24</v>
      </c>
      <c r="C22" s="109">
        <f>'додаток 3'!C36</f>
        <v>5696224.88</v>
      </c>
      <c r="D22" s="110">
        <f>'додаток 3'!D36</f>
        <v>0</v>
      </c>
      <c r="E22" s="110">
        <f>'додаток 3'!E36</f>
        <v>87500</v>
      </c>
      <c r="F22" s="109">
        <f>'додаток 3'!F36</f>
        <v>0</v>
      </c>
      <c r="G22" s="109">
        <f>'додаток 3'!G36</f>
        <v>0</v>
      </c>
      <c r="H22" s="109">
        <f>'додаток 3'!H36</f>
        <v>0</v>
      </c>
      <c r="I22" s="109">
        <f>'додаток 3'!I36</f>
        <v>0</v>
      </c>
      <c r="J22" s="109">
        <f>'додаток 3'!J36</f>
        <v>0</v>
      </c>
      <c r="K22" s="109">
        <f>'додаток 3'!K36</f>
        <v>0</v>
      </c>
      <c r="L22" s="109">
        <f>'додаток 3'!L36</f>
        <v>0</v>
      </c>
      <c r="M22" s="109">
        <f t="shared" si="2"/>
        <v>5696224.88</v>
      </c>
    </row>
    <row r="23" spans="1:13" s="11" customFormat="1" ht="31.5">
      <c r="A23" s="51" t="s">
        <v>48</v>
      </c>
      <c r="B23" s="54" t="s">
        <v>107</v>
      </c>
      <c r="C23" s="109">
        <f>'додаток 3'!C37</f>
        <v>55224.88</v>
      </c>
      <c r="D23" s="110">
        <f>'додаток 3'!D37</f>
        <v>0</v>
      </c>
      <c r="E23" s="110">
        <f>'додаток 3'!E37</f>
        <v>0</v>
      </c>
      <c r="F23" s="109">
        <f>'додаток 3'!F37</f>
        <v>0</v>
      </c>
      <c r="G23" s="109">
        <f>'додаток 3'!G37</f>
        <v>0</v>
      </c>
      <c r="H23" s="109">
        <f>'додаток 3'!H37</f>
        <v>0</v>
      </c>
      <c r="I23" s="109">
        <f>'додаток 3'!I37</f>
        <v>0</v>
      </c>
      <c r="J23" s="109">
        <f>'додаток 3'!J37</f>
        <v>0</v>
      </c>
      <c r="K23" s="109">
        <f>'додаток 3'!K37</f>
        <v>0</v>
      </c>
      <c r="L23" s="109">
        <f>'додаток 3'!L37</f>
        <v>0</v>
      </c>
      <c r="M23" s="109">
        <f aca="true" t="shared" si="4" ref="M23:M36">C23+F23</f>
        <v>55224.88</v>
      </c>
    </row>
    <row r="24" spans="1:13" s="11" customFormat="1" ht="94.5">
      <c r="A24" s="51" t="s">
        <v>11</v>
      </c>
      <c r="B24" s="53" t="s">
        <v>68</v>
      </c>
      <c r="C24" s="109">
        <f>'додаток 3'!C38</f>
        <v>115865</v>
      </c>
      <c r="D24" s="110">
        <f>'додаток 3'!D38</f>
        <v>18000</v>
      </c>
      <c r="E24" s="110">
        <f>'додаток 3'!E38</f>
        <v>-82000</v>
      </c>
      <c r="F24" s="109">
        <f>'додаток 3'!F38</f>
        <v>0</v>
      </c>
      <c r="G24" s="109">
        <f>'додаток 3'!G38</f>
        <v>0</v>
      </c>
      <c r="H24" s="109">
        <f>'додаток 3'!H38</f>
        <v>0</v>
      </c>
      <c r="I24" s="109">
        <f>'додаток 3'!I38</f>
        <v>0</v>
      </c>
      <c r="J24" s="109">
        <f>'додаток 3'!J38</f>
        <v>0</v>
      </c>
      <c r="K24" s="109">
        <f>'додаток 3'!K38</f>
        <v>0</v>
      </c>
      <c r="L24" s="109">
        <f>'додаток 3'!L38</f>
        <v>0</v>
      </c>
      <c r="M24" s="109">
        <f t="shared" si="4"/>
        <v>115865</v>
      </c>
    </row>
    <row r="25" spans="1:13" s="11" customFormat="1" ht="31.5">
      <c r="A25" s="51" t="s">
        <v>38</v>
      </c>
      <c r="B25" s="53" t="s">
        <v>39</v>
      </c>
      <c r="C25" s="109">
        <f>'додаток 3'!C39</f>
        <v>0</v>
      </c>
      <c r="D25" s="110">
        <f>'додаток 3'!D39</f>
        <v>-50000</v>
      </c>
      <c r="E25" s="110">
        <f>'додаток 3'!E39</f>
        <v>113000</v>
      </c>
      <c r="F25" s="109">
        <f>'додаток 3'!F39</f>
        <v>0</v>
      </c>
      <c r="G25" s="109">
        <f>'додаток 3'!G39</f>
        <v>0</v>
      </c>
      <c r="H25" s="109">
        <f>'додаток 3'!H39</f>
        <v>0</v>
      </c>
      <c r="I25" s="109">
        <f>'додаток 3'!I39</f>
        <v>0</v>
      </c>
      <c r="J25" s="109">
        <f>'додаток 3'!J39</f>
        <v>0</v>
      </c>
      <c r="K25" s="109">
        <f>'додаток 3'!K39</f>
        <v>0</v>
      </c>
      <c r="L25" s="109">
        <f>'додаток 3'!L39</f>
        <v>0</v>
      </c>
      <c r="M25" s="109">
        <f t="shared" si="4"/>
        <v>0</v>
      </c>
    </row>
    <row r="26" spans="1:13" s="11" customFormat="1" ht="31.5">
      <c r="A26" s="51" t="s">
        <v>140</v>
      </c>
      <c r="B26" s="53" t="s">
        <v>141</v>
      </c>
      <c r="C26" s="109">
        <f>'додаток 3'!C40</f>
        <v>47000</v>
      </c>
      <c r="D26" s="110">
        <f>'додаток 3'!D40</f>
        <v>12600</v>
      </c>
      <c r="E26" s="110">
        <f>'додаток 3'!E40</f>
        <v>0</v>
      </c>
      <c r="F26" s="109">
        <f>'додаток 3'!F40</f>
        <v>0</v>
      </c>
      <c r="G26" s="109">
        <f>'додаток 3'!G40</f>
        <v>0</v>
      </c>
      <c r="H26" s="109">
        <f>'додаток 3'!H40</f>
        <v>0</v>
      </c>
      <c r="I26" s="109">
        <f>'додаток 3'!I40</f>
        <v>0</v>
      </c>
      <c r="J26" s="109">
        <f>'додаток 3'!J40</f>
        <v>0</v>
      </c>
      <c r="K26" s="109">
        <f>'додаток 3'!K40</f>
        <v>0</v>
      </c>
      <c r="L26" s="109">
        <f>'додаток 3'!L40</f>
        <v>0</v>
      </c>
      <c r="M26" s="109">
        <f t="shared" si="4"/>
        <v>47000</v>
      </c>
    </row>
    <row r="27" spans="1:13" s="11" customFormat="1" ht="15.75">
      <c r="A27" s="131" t="s">
        <v>142</v>
      </c>
      <c r="B27" s="132" t="s">
        <v>143</v>
      </c>
      <c r="C27" s="109">
        <f>'додаток 3'!C41</f>
        <v>0</v>
      </c>
      <c r="D27" s="110">
        <f>'додаток 3'!D41</f>
        <v>0</v>
      </c>
      <c r="E27" s="110">
        <f>'додаток 3'!E41</f>
        <v>-30000</v>
      </c>
      <c r="F27" s="109">
        <f>'додаток 3'!F41</f>
        <v>0</v>
      </c>
      <c r="G27" s="109">
        <f>'додаток 3'!G41</f>
        <v>0</v>
      </c>
      <c r="H27" s="109">
        <f>'додаток 3'!H41</f>
        <v>0</v>
      </c>
      <c r="I27" s="109">
        <f>'додаток 3'!I41</f>
        <v>0</v>
      </c>
      <c r="J27" s="109">
        <f>'додаток 3'!J41</f>
        <v>0</v>
      </c>
      <c r="K27" s="109">
        <f>'додаток 3'!K41</f>
        <v>0</v>
      </c>
      <c r="L27" s="109">
        <f>'додаток 3'!L41</f>
        <v>0</v>
      </c>
      <c r="M27" s="109">
        <f t="shared" si="4"/>
        <v>0</v>
      </c>
    </row>
    <row r="28" spans="1:13" s="11" customFormat="1" ht="15.75">
      <c r="A28" s="51" t="s">
        <v>12</v>
      </c>
      <c r="B28" s="53" t="s">
        <v>15</v>
      </c>
      <c r="C28" s="109">
        <f>'додаток 3'!C42</f>
        <v>-80000</v>
      </c>
      <c r="D28" s="110">
        <f>'додаток 3'!D42</f>
        <v>0</v>
      </c>
      <c r="E28" s="110">
        <f>'додаток 3'!E42</f>
        <v>-80000</v>
      </c>
      <c r="F28" s="109">
        <f>'додаток 3'!F42</f>
        <v>0</v>
      </c>
      <c r="G28" s="109">
        <f>'додаток 3'!G42</f>
        <v>0</v>
      </c>
      <c r="H28" s="109">
        <f>'додаток 3'!H42</f>
        <v>0</v>
      </c>
      <c r="I28" s="109">
        <f>'додаток 3'!I42</f>
        <v>0</v>
      </c>
      <c r="J28" s="109">
        <f>'додаток 3'!J42</f>
        <v>0</v>
      </c>
      <c r="K28" s="109">
        <f>'додаток 3'!K42</f>
        <v>0</v>
      </c>
      <c r="L28" s="109">
        <f>'додаток 3'!L42</f>
        <v>0</v>
      </c>
      <c r="M28" s="109">
        <f t="shared" si="4"/>
        <v>-80000</v>
      </c>
    </row>
    <row r="29" spans="1:13" s="11" customFormat="1" ht="63">
      <c r="A29" s="51" t="s">
        <v>90</v>
      </c>
      <c r="B29" s="53" t="s">
        <v>89</v>
      </c>
      <c r="C29" s="109">
        <f>'додаток 3'!C43</f>
        <v>797000</v>
      </c>
      <c r="D29" s="110">
        <f>'додаток 3'!D43</f>
        <v>0</v>
      </c>
      <c r="E29" s="110">
        <f>'додаток 3'!E43</f>
        <v>0</v>
      </c>
      <c r="F29" s="109">
        <f>'додаток 3'!F43</f>
        <v>-198000</v>
      </c>
      <c r="G29" s="110">
        <f>'додаток 3'!G43</f>
        <v>0</v>
      </c>
      <c r="H29" s="110">
        <f>'додаток 3'!H43</f>
        <v>0</v>
      </c>
      <c r="I29" s="110">
        <f>'додаток 3'!I43</f>
        <v>0</v>
      </c>
      <c r="J29" s="110">
        <f>'додаток 3'!J43</f>
        <v>-198000</v>
      </c>
      <c r="K29" s="110">
        <f>'додаток 3'!K43</f>
        <v>-198000</v>
      </c>
      <c r="L29" s="110">
        <f>'додаток 3'!L43</f>
        <v>-198000</v>
      </c>
      <c r="M29" s="109">
        <f t="shared" si="4"/>
        <v>599000</v>
      </c>
    </row>
    <row r="30" spans="1:13" s="11" customFormat="1" ht="31.5">
      <c r="A30" s="51" t="s">
        <v>156</v>
      </c>
      <c r="B30" s="53" t="s">
        <v>157</v>
      </c>
      <c r="C30" s="109">
        <f>'додаток 3'!C44</f>
        <v>8000</v>
      </c>
      <c r="D30" s="110">
        <f>'додаток 3'!D44</f>
        <v>8000</v>
      </c>
      <c r="E30" s="110">
        <f>'додаток 3'!E44</f>
        <v>0</v>
      </c>
      <c r="F30" s="109">
        <f>'додаток 3'!F44</f>
        <v>0</v>
      </c>
      <c r="G30" s="109">
        <f>'додаток 3'!G44</f>
        <v>0</v>
      </c>
      <c r="H30" s="109">
        <f>'додаток 3'!H44</f>
        <v>0</v>
      </c>
      <c r="I30" s="109">
        <f>'додаток 3'!I44</f>
        <v>0</v>
      </c>
      <c r="J30" s="109">
        <f>'додаток 3'!J44</f>
        <v>0</v>
      </c>
      <c r="K30" s="109">
        <f>'додаток 3'!K44</f>
        <v>0</v>
      </c>
      <c r="L30" s="109">
        <f>'додаток 3'!L44</f>
        <v>0</v>
      </c>
      <c r="M30" s="109">
        <f t="shared" si="4"/>
        <v>8000</v>
      </c>
    </row>
    <row r="31" spans="1:13" s="11" customFormat="1" ht="31.5">
      <c r="A31" s="51" t="s">
        <v>158</v>
      </c>
      <c r="B31" s="53" t="s">
        <v>159</v>
      </c>
      <c r="C31" s="109">
        <f>'додаток 3'!C45</f>
        <v>-30000</v>
      </c>
      <c r="D31" s="110">
        <f>'додаток 3'!D45</f>
        <v>0</v>
      </c>
      <c r="E31" s="110">
        <f>'додаток 3'!E45</f>
        <v>22000</v>
      </c>
      <c r="F31" s="109">
        <f>'додаток 3'!F45</f>
        <v>0</v>
      </c>
      <c r="G31" s="109">
        <f>'додаток 3'!G45</f>
        <v>0</v>
      </c>
      <c r="H31" s="109">
        <f>'додаток 3'!H45</f>
        <v>0</v>
      </c>
      <c r="I31" s="109">
        <f>'додаток 3'!I45</f>
        <v>0</v>
      </c>
      <c r="J31" s="109">
        <f>'додаток 3'!J45</f>
        <v>0</v>
      </c>
      <c r="K31" s="109">
        <f>'додаток 3'!K45</f>
        <v>0</v>
      </c>
      <c r="L31" s="109">
        <f>'додаток 3'!L45</f>
        <v>0</v>
      </c>
      <c r="M31" s="109">
        <f t="shared" si="4"/>
        <v>-30000</v>
      </c>
    </row>
    <row r="32" spans="1:13" s="11" customFormat="1" ht="15.75">
      <c r="A32" s="51" t="s">
        <v>13</v>
      </c>
      <c r="B32" s="53" t="s">
        <v>75</v>
      </c>
      <c r="C32" s="109">
        <f>'додаток 3'!C46</f>
        <v>18500</v>
      </c>
      <c r="D32" s="110">
        <f>'додаток 3'!D46</f>
        <v>-15500</v>
      </c>
      <c r="E32" s="110">
        <f>'додаток 3'!E46</f>
        <v>54000</v>
      </c>
      <c r="F32" s="109">
        <f>'додаток 3'!F46</f>
        <v>0</v>
      </c>
      <c r="G32" s="109">
        <f>'додаток 3'!G46</f>
        <v>0</v>
      </c>
      <c r="H32" s="109">
        <f>'додаток 3'!H46</f>
        <v>0</v>
      </c>
      <c r="I32" s="109">
        <f>'додаток 3'!I46</f>
        <v>0</v>
      </c>
      <c r="J32" s="109">
        <f>'додаток 3'!J46</f>
        <v>0</v>
      </c>
      <c r="K32" s="109">
        <f>'додаток 3'!K46</f>
        <v>0</v>
      </c>
      <c r="L32" s="109">
        <f>'додаток 3'!L46</f>
        <v>0</v>
      </c>
      <c r="M32" s="109">
        <f t="shared" si="4"/>
        <v>18500</v>
      </c>
    </row>
    <row r="33" spans="1:13" s="11" customFormat="1" ht="63">
      <c r="A33" s="51" t="s">
        <v>48</v>
      </c>
      <c r="B33" s="53" t="s">
        <v>84</v>
      </c>
      <c r="C33" s="109">
        <f>'додаток 3'!C47</f>
        <v>0</v>
      </c>
      <c r="D33" s="110">
        <f>'додаток 3'!D47</f>
        <v>-15500</v>
      </c>
      <c r="E33" s="110">
        <f>'додаток 3'!E47</f>
        <v>12000</v>
      </c>
      <c r="F33" s="109">
        <f>'додаток 3'!F47</f>
        <v>0</v>
      </c>
      <c r="G33" s="109">
        <f>'додаток 3'!G47</f>
        <v>0</v>
      </c>
      <c r="H33" s="109">
        <f>'додаток 3'!H47</f>
        <v>0</v>
      </c>
      <c r="I33" s="109">
        <f>'додаток 3'!I47</f>
        <v>0</v>
      </c>
      <c r="J33" s="109">
        <f>'додаток 3'!J47</f>
        <v>0</v>
      </c>
      <c r="K33" s="109">
        <f>'додаток 3'!K47</f>
        <v>0</v>
      </c>
      <c r="L33" s="109">
        <f>'додаток 3'!L47</f>
        <v>0</v>
      </c>
      <c r="M33" s="109">
        <f t="shared" si="4"/>
        <v>0</v>
      </c>
    </row>
    <row r="34" spans="1:13" s="11" customFormat="1" ht="47.25">
      <c r="A34" s="51"/>
      <c r="B34" s="53" t="s">
        <v>154</v>
      </c>
      <c r="C34" s="109">
        <f>'додаток 3'!C48</f>
        <v>0</v>
      </c>
      <c r="D34" s="110">
        <f>'додаток 3'!D48</f>
        <v>0</v>
      </c>
      <c r="E34" s="110">
        <f>'додаток 3'!E48</f>
        <v>33000</v>
      </c>
      <c r="F34" s="109">
        <f>'додаток 3'!F48</f>
        <v>0</v>
      </c>
      <c r="G34" s="109">
        <f>'додаток 3'!G48</f>
        <v>0</v>
      </c>
      <c r="H34" s="109">
        <f>'додаток 3'!H48</f>
        <v>0</v>
      </c>
      <c r="I34" s="109">
        <f>'додаток 3'!I48</f>
        <v>0</v>
      </c>
      <c r="J34" s="109">
        <f>'додаток 3'!J48</f>
        <v>0</v>
      </c>
      <c r="K34" s="109">
        <f>'додаток 3'!K48</f>
        <v>0</v>
      </c>
      <c r="L34" s="109">
        <f>'додаток 3'!L48</f>
        <v>0</v>
      </c>
      <c r="M34" s="109">
        <f t="shared" si="4"/>
        <v>0</v>
      </c>
    </row>
    <row r="35" spans="1:13" s="11" customFormat="1" ht="63">
      <c r="A35" s="51"/>
      <c r="B35" s="53" t="s">
        <v>155</v>
      </c>
      <c r="C35" s="109">
        <f>'додаток 3'!C49</f>
        <v>19000</v>
      </c>
      <c r="D35" s="110">
        <f>'додаток 3'!D49</f>
        <v>0</v>
      </c>
      <c r="E35" s="110">
        <f>'додаток 3'!E49</f>
        <v>9000</v>
      </c>
      <c r="F35" s="109">
        <f>'додаток 3'!F49</f>
        <v>0</v>
      </c>
      <c r="G35" s="109">
        <f>'додаток 3'!G49</f>
        <v>0</v>
      </c>
      <c r="H35" s="109">
        <f>'додаток 3'!H49</f>
        <v>0</v>
      </c>
      <c r="I35" s="109">
        <f>'додаток 3'!I49</f>
        <v>0</v>
      </c>
      <c r="J35" s="109">
        <f>'додаток 3'!J49</f>
        <v>0</v>
      </c>
      <c r="K35" s="109">
        <f>'додаток 3'!K49</f>
        <v>0</v>
      </c>
      <c r="L35" s="109">
        <f>'додаток 3'!L49</f>
        <v>0</v>
      </c>
      <c r="M35" s="109">
        <f t="shared" si="4"/>
        <v>19000</v>
      </c>
    </row>
    <row r="36" spans="1:13" s="11" customFormat="1" ht="31.5">
      <c r="A36" s="51"/>
      <c r="B36" s="53" t="s">
        <v>160</v>
      </c>
      <c r="C36" s="109">
        <f>'додаток 3'!C50</f>
        <v>-500</v>
      </c>
      <c r="D36" s="110">
        <f>'додаток 3'!D50</f>
        <v>0</v>
      </c>
      <c r="E36" s="110">
        <f>'додаток 3'!E50</f>
        <v>0</v>
      </c>
      <c r="F36" s="109">
        <f>'додаток 3'!F50</f>
        <v>0</v>
      </c>
      <c r="G36" s="109">
        <f>'додаток 3'!G50</f>
        <v>0</v>
      </c>
      <c r="H36" s="109">
        <f>'додаток 3'!H50</f>
        <v>0</v>
      </c>
      <c r="I36" s="109">
        <f>'додаток 3'!I50</f>
        <v>0</v>
      </c>
      <c r="J36" s="109">
        <f>'додаток 3'!J50</f>
        <v>0</v>
      </c>
      <c r="K36" s="109">
        <f>'додаток 3'!K50</f>
        <v>0</v>
      </c>
      <c r="L36" s="109">
        <f>'додаток 3'!L50</f>
        <v>0</v>
      </c>
      <c r="M36" s="109">
        <f t="shared" si="4"/>
        <v>-500</v>
      </c>
    </row>
    <row r="37" spans="1:13" s="30" customFormat="1" ht="31.5">
      <c r="A37" s="48" t="s">
        <v>2</v>
      </c>
      <c r="B37" s="49" t="s">
        <v>25</v>
      </c>
      <c r="C37" s="108">
        <f>C38+C39+C40+C41+C42+C43+C45+C46+C47</f>
        <v>-5580642</v>
      </c>
      <c r="D37" s="108">
        <f aca="true" t="shared" si="5" ref="D37:L37">D38+D39+D40+D41+D42+D43+D45+D46+D47</f>
        <v>115080</v>
      </c>
      <c r="E37" s="108">
        <f t="shared" si="5"/>
        <v>-33400</v>
      </c>
      <c r="F37" s="108">
        <f t="shared" si="5"/>
        <v>-37364</v>
      </c>
      <c r="G37" s="108">
        <f t="shared" si="5"/>
        <v>0</v>
      </c>
      <c r="H37" s="108">
        <f t="shared" si="5"/>
        <v>0</v>
      </c>
      <c r="I37" s="108">
        <f t="shared" si="5"/>
        <v>0</v>
      </c>
      <c r="J37" s="108">
        <f t="shared" si="5"/>
        <v>-37364</v>
      </c>
      <c r="K37" s="108">
        <f t="shared" si="5"/>
        <v>-37364</v>
      </c>
      <c r="L37" s="108">
        <f t="shared" si="5"/>
        <v>-37364</v>
      </c>
      <c r="M37" s="108">
        <f>C37+F37</f>
        <v>-5618006</v>
      </c>
    </row>
    <row r="38" spans="1:13" s="30" customFormat="1" ht="47.25">
      <c r="A38" s="51" t="s">
        <v>119</v>
      </c>
      <c r="B38" s="79" t="s">
        <v>120</v>
      </c>
      <c r="C38" s="109">
        <f>'додаток 3'!C53</f>
        <v>-5890500</v>
      </c>
      <c r="D38" s="110">
        <f>'додаток 3'!D53</f>
        <v>0</v>
      </c>
      <c r="E38" s="110">
        <f>'додаток 3'!E53</f>
        <v>0</v>
      </c>
      <c r="F38" s="109">
        <f>'додаток 3'!F53</f>
        <v>0</v>
      </c>
      <c r="G38" s="110">
        <f>'додаток 3'!G53</f>
        <v>0</v>
      </c>
      <c r="H38" s="110">
        <f>'додаток 3'!H53</f>
        <v>0</v>
      </c>
      <c r="I38" s="110">
        <f>'додаток 3'!I53</f>
        <v>0</v>
      </c>
      <c r="J38" s="110">
        <f>'додаток 3'!J53</f>
        <v>0</v>
      </c>
      <c r="K38" s="110">
        <f>'додаток 3'!K53</f>
        <v>0</v>
      </c>
      <c r="L38" s="110">
        <f>'додаток 3'!L53</f>
        <v>0</v>
      </c>
      <c r="M38" s="109">
        <f>C38+F38</f>
        <v>-5890500</v>
      </c>
    </row>
    <row r="39" spans="1:13" s="30" customFormat="1" ht="31.5">
      <c r="A39" s="51" t="s">
        <v>3</v>
      </c>
      <c r="B39" s="57" t="s">
        <v>17</v>
      </c>
      <c r="C39" s="109">
        <f>'додаток 3'!C54</f>
        <v>10000</v>
      </c>
      <c r="D39" s="110">
        <f>'додаток 3'!D54</f>
        <v>0</v>
      </c>
      <c r="E39" s="110">
        <f>'додаток 3'!E54</f>
        <v>0</v>
      </c>
      <c r="F39" s="109">
        <f>'додаток 3'!F54</f>
        <v>0</v>
      </c>
      <c r="G39" s="110">
        <f>'додаток 3'!G54</f>
        <v>0</v>
      </c>
      <c r="H39" s="110">
        <f>'додаток 3'!H54</f>
        <v>0</v>
      </c>
      <c r="I39" s="110">
        <f>'додаток 3'!I54</f>
        <v>0</v>
      </c>
      <c r="J39" s="110">
        <f>'додаток 3'!J54</f>
        <v>0</v>
      </c>
      <c r="K39" s="110">
        <f>'додаток 3'!K54</f>
        <v>0</v>
      </c>
      <c r="L39" s="110">
        <f>'додаток 3'!L54</f>
        <v>0</v>
      </c>
      <c r="M39" s="109">
        <f aca="true" t="shared" si="6" ref="M39:M54">C39+F39</f>
        <v>10000</v>
      </c>
    </row>
    <row r="40" spans="1:13" s="30" customFormat="1" ht="63">
      <c r="A40" s="51" t="s">
        <v>146</v>
      </c>
      <c r="B40" s="54" t="s">
        <v>147</v>
      </c>
      <c r="C40" s="109">
        <f>'додаток 3'!C62</f>
        <v>0</v>
      </c>
      <c r="D40" s="110">
        <f>'додаток 3'!D62</f>
        <v>52700</v>
      </c>
      <c r="E40" s="110">
        <f>'додаток 3'!E62</f>
        <v>-12500</v>
      </c>
      <c r="F40" s="109">
        <f>'додаток 3'!F62</f>
        <v>-60000</v>
      </c>
      <c r="G40" s="110">
        <f>'додаток 3'!G62</f>
        <v>0</v>
      </c>
      <c r="H40" s="110">
        <f>'додаток 3'!H62</f>
        <v>0</v>
      </c>
      <c r="I40" s="110">
        <f>'додаток 3'!I62</f>
        <v>0</v>
      </c>
      <c r="J40" s="110">
        <f>'додаток 3'!J62</f>
        <v>-60000</v>
      </c>
      <c r="K40" s="110">
        <f>'додаток 3'!K62</f>
        <v>-60000</v>
      </c>
      <c r="L40" s="110">
        <f>'додаток 3'!L62</f>
        <v>-60000</v>
      </c>
      <c r="M40" s="109">
        <f t="shared" si="6"/>
        <v>-60000</v>
      </c>
    </row>
    <row r="41" spans="1:13" s="30" customFormat="1" ht="47.25">
      <c r="A41" s="51" t="s">
        <v>4</v>
      </c>
      <c r="B41" s="56" t="s">
        <v>33</v>
      </c>
      <c r="C41" s="109">
        <f>'додаток 3'!C55</f>
        <v>144364</v>
      </c>
      <c r="D41" s="110">
        <f>'додаток 3'!D55</f>
        <v>7450</v>
      </c>
      <c r="E41" s="110">
        <f>'додаток 3'!E55</f>
        <v>-5400</v>
      </c>
      <c r="F41" s="109">
        <f>'додаток 3'!F55</f>
        <v>22636</v>
      </c>
      <c r="G41" s="110">
        <f>'додаток 3'!G55</f>
        <v>0</v>
      </c>
      <c r="H41" s="110">
        <f>'додаток 3'!H55</f>
        <v>0</v>
      </c>
      <c r="I41" s="110">
        <f>'додаток 3'!I55</f>
        <v>0</v>
      </c>
      <c r="J41" s="110">
        <f>'додаток 3'!J55</f>
        <v>22636</v>
      </c>
      <c r="K41" s="110">
        <f>'додаток 3'!K55</f>
        <v>22636</v>
      </c>
      <c r="L41" s="110">
        <f>'додаток 3'!L55</f>
        <v>22636</v>
      </c>
      <c r="M41" s="109">
        <f t="shared" si="6"/>
        <v>167000</v>
      </c>
    </row>
    <row r="42" spans="1:13" s="30" customFormat="1" ht="15.75">
      <c r="A42" s="51" t="s">
        <v>121</v>
      </c>
      <c r="B42" s="58" t="s">
        <v>122</v>
      </c>
      <c r="C42" s="109">
        <f>'додаток 3'!C56</f>
        <v>0</v>
      </c>
      <c r="D42" s="110">
        <f>'додаток 3'!D56</f>
        <v>2500</v>
      </c>
      <c r="E42" s="110">
        <f>'додаток 3'!E56</f>
        <v>0</v>
      </c>
      <c r="F42" s="109">
        <f>'додаток 3'!F56</f>
        <v>0</v>
      </c>
      <c r="G42" s="110">
        <f>'додаток 3'!G56</f>
        <v>0</v>
      </c>
      <c r="H42" s="110">
        <f>'додаток 3'!H56</f>
        <v>0</v>
      </c>
      <c r="I42" s="110">
        <f>'додаток 3'!I56</f>
        <v>0</v>
      </c>
      <c r="J42" s="110">
        <f>'додаток 3'!J56</f>
        <v>0</v>
      </c>
      <c r="K42" s="110">
        <f>'додаток 3'!K56</f>
        <v>0</v>
      </c>
      <c r="L42" s="110">
        <f>'додаток 3'!L56</f>
        <v>0</v>
      </c>
      <c r="M42" s="109">
        <f t="shared" si="6"/>
        <v>0</v>
      </c>
    </row>
    <row r="43" spans="1:13" s="30" customFormat="1" ht="110.25">
      <c r="A43" s="51" t="s">
        <v>135</v>
      </c>
      <c r="B43" s="54" t="s">
        <v>136</v>
      </c>
      <c r="C43" s="109">
        <f>'додаток 3'!C24</f>
        <v>-8006</v>
      </c>
      <c r="D43" s="110">
        <f>'додаток 3'!D24</f>
        <v>0</v>
      </c>
      <c r="E43" s="110">
        <f>'додаток 3'!E24</f>
        <v>0</v>
      </c>
      <c r="F43" s="109">
        <f>'додаток 3'!F24</f>
        <v>0</v>
      </c>
      <c r="G43" s="110">
        <f>'додаток 3'!G24</f>
        <v>0</v>
      </c>
      <c r="H43" s="110">
        <f>'додаток 3'!H24</f>
        <v>0</v>
      </c>
      <c r="I43" s="110">
        <f>'додаток 3'!I24</f>
        <v>0</v>
      </c>
      <c r="J43" s="110">
        <f>'додаток 3'!J24</f>
        <v>0</v>
      </c>
      <c r="K43" s="110">
        <f>'додаток 3'!K24</f>
        <v>0</v>
      </c>
      <c r="L43" s="110">
        <f>'додаток 3'!L24</f>
        <v>0</v>
      </c>
      <c r="M43" s="109">
        <f t="shared" si="6"/>
        <v>-8006</v>
      </c>
    </row>
    <row r="44" spans="1:13" s="30" customFormat="1" ht="47.25">
      <c r="A44" s="51" t="s">
        <v>48</v>
      </c>
      <c r="B44" s="54" t="s">
        <v>137</v>
      </c>
      <c r="C44" s="109">
        <f>'додаток 3'!C25</f>
        <v>-8006</v>
      </c>
      <c r="D44" s="110">
        <f>'додаток 3'!D25</f>
        <v>0</v>
      </c>
      <c r="E44" s="110">
        <f>'додаток 3'!E25</f>
        <v>0</v>
      </c>
      <c r="F44" s="109">
        <f>'додаток 3'!F25</f>
        <v>0</v>
      </c>
      <c r="G44" s="110">
        <f>'додаток 3'!G25</f>
        <v>0</v>
      </c>
      <c r="H44" s="110">
        <f>'додаток 3'!H25</f>
        <v>0</v>
      </c>
      <c r="I44" s="110">
        <f>'додаток 3'!I25</f>
        <v>0</v>
      </c>
      <c r="J44" s="110">
        <f>'додаток 3'!J25</f>
        <v>0</v>
      </c>
      <c r="K44" s="110">
        <f>'додаток 3'!K25</f>
        <v>0</v>
      </c>
      <c r="L44" s="110">
        <f>'додаток 3'!L25</f>
        <v>0</v>
      </c>
      <c r="M44" s="109">
        <f t="shared" si="6"/>
        <v>-8006</v>
      </c>
    </row>
    <row r="45" spans="1:13" s="30" customFormat="1" ht="34.5" customHeight="1">
      <c r="A45" s="51" t="s">
        <v>163</v>
      </c>
      <c r="B45" s="128" t="s">
        <v>164</v>
      </c>
      <c r="C45" s="109">
        <f>'додаток 3'!C57</f>
        <v>0</v>
      </c>
      <c r="D45" s="110">
        <f>'додаток 3'!D57</f>
        <v>40000</v>
      </c>
      <c r="E45" s="110">
        <f>'додаток 3'!E57</f>
        <v>0</v>
      </c>
      <c r="F45" s="109">
        <f>'додаток 3'!F57</f>
        <v>0</v>
      </c>
      <c r="G45" s="110">
        <f>'додаток 3'!G57</f>
        <v>0</v>
      </c>
      <c r="H45" s="110">
        <f>'додаток 3'!H57</f>
        <v>0</v>
      </c>
      <c r="I45" s="110">
        <f>'додаток 3'!I57</f>
        <v>0</v>
      </c>
      <c r="J45" s="110">
        <f>'додаток 3'!J57</f>
        <v>0</v>
      </c>
      <c r="K45" s="110">
        <f>'додаток 3'!K57</f>
        <v>0</v>
      </c>
      <c r="L45" s="110">
        <f>'додаток 3'!L57</f>
        <v>0</v>
      </c>
      <c r="M45" s="109">
        <f t="shared" si="6"/>
        <v>0</v>
      </c>
    </row>
    <row r="46" spans="1:13" s="30" customFormat="1" ht="15.75">
      <c r="A46" s="51" t="s">
        <v>5</v>
      </c>
      <c r="B46" s="135" t="s">
        <v>60</v>
      </c>
      <c r="C46" s="109">
        <f>'додаток 3'!C58</f>
        <v>0</v>
      </c>
      <c r="D46" s="110">
        <f>'додаток 3'!D58</f>
        <v>12430</v>
      </c>
      <c r="E46" s="110">
        <f>'додаток 3'!E58</f>
        <v>-15500</v>
      </c>
      <c r="F46" s="109">
        <f>'додаток 3'!F58</f>
        <v>0</v>
      </c>
      <c r="G46" s="110">
        <f>'додаток 3'!G58</f>
        <v>0</v>
      </c>
      <c r="H46" s="110">
        <f>'додаток 3'!H58</f>
        <v>0</v>
      </c>
      <c r="I46" s="110">
        <f>'додаток 3'!I58</f>
        <v>0</v>
      </c>
      <c r="J46" s="110">
        <f>'додаток 3'!J58</f>
        <v>0</v>
      </c>
      <c r="K46" s="110">
        <f>'додаток 3'!K58</f>
        <v>0</v>
      </c>
      <c r="L46" s="110">
        <f>'додаток 3'!L58</f>
        <v>0</v>
      </c>
      <c r="M46" s="109">
        <f t="shared" si="6"/>
        <v>0</v>
      </c>
    </row>
    <row r="47" spans="1:13" s="30" customFormat="1" ht="78.75">
      <c r="A47" s="51" t="s">
        <v>161</v>
      </c>
      <c r="B47" s="79" t="s">
        <v>162</v>
      </c>
      <c r="C47" s="109">
        <f>'додаток 3'!C59</f>
        <v>163500</v>
      </c>
      <c r="D47" s="110">
        <f>'додаток 3'!D59</f>
        <v>0</v>
      </c>
      <c r="E47" s="110">
        <f>'додаток 3'!E59</f>
        <v>0</v>
      </c>
      <c r="F47" s="109">
        <f>'додаток 3'!F59</f>
        <v>0</v>
      </c>
      <c r="G47" s="110">
        <f>'додаток 3'!G59</f>
        <v>0</v>
      </c>
      <c r="H47" s="110">
        <f>'додаток 3'!H59</f>
        <v>0</v>
      </c>
      <c r="I47" s="110">
        <f>'додаток 3'!I59</f>
        <v>0</v>
      </c>
      <c r="J47" s="110">
        <f>'додаток 3'!J59</f>
        <v>0</v>
      </c>
      <c r="K47" s="110">
        <f>'додаток 3'!K59</f>
        <v>0</v>
      </c>
      <c r="L47" s="110">
        <f>'додаток 3'!L59</f>
        <v>0</v>
      </c>
      <c r="M47" s="109">
        <f t="shared" si="6"/>
        <v>163500</v>
      </c>
    </row>
    <row r="48" spans="1:13" s="30" customFormat="1" ht="31.5">
      <c r="A48" s="48" t="s">
        <v>186</v>
      </c>
      <c r="B48" s="49" t="s">
        <v>187</v>
      </c>
      <c r="C48" s="108">
        <f aca="true" t="shared" si="7" ref="C48:L48">C49</f>
        <v>0</v>
      </c>
      <c r="D48" s="108">
        <f t="shared" si="7"/>
        <v>0</v>
      </c>
      <c r="E48" s="108">
        <f t="shared" si="7"/>
        <v>0</v>
      </c>
      <c r="F48" s="108">
        <f t="shared" si="7"/>
        <v>1045572.66</v>
      </c>
      <c r="G48" s="108">
        <f t="shared" si="7"/>
        <v>1045572.66</v>
      </c>
      <c r="H48" s="108">
        <f t="shared" si="7"/>
        <v>0</v>
      </c>
      <c r="I48" s="108">
        <f t="shared" si="7"/>
        <v>0</v>
      </c>
      <c r="J48" s="108">
        <f t="shared" si="7"/>
        <v>0</v>
      </c>
      <c r="K48" s="108">
        <f t="shared" si="7"/>
        <v>0</v>
      </c>
      <c r="L48" s="108">
        <f t="shared" si="7"/>
        <v>0</v>
      </c>
      <c r="M48" s="108">
        <f>C48+F48</f>
        <v>1045572.66</v>
      </c>
    </row>
    <row r="49" spans="1:13" s="30" customFormat="1" ht="273" customHeight="1">
      <c r="A49" s="51">
        <v>100602</v>
      </c>
      <c r="B49" s="54" t="s">
        <v>185</v>
      </c>
      <c r="C49" s="109">
        <f>'додаток 3'!C75</f>
        <v>0</v>
      </c>
      <c r="D49" s="109">
        <f>'додаток 3'!D75</f>
        <v>0</v>
      </c>
      <c r="E49" s="109">
        <f>'додаток 3'!E75</f>
        <v>0</v>
      </c>
      <c r="F49" s="109">
        <f>'додаток 3'!F75</f>
        <v>1045572.66</v>
      </c>
      <c r="G49" s="110">
        <f>'додаток 3'!G75</f>
        <v>1045572.66</v>
      </c>
      <c r="H49" s="109">
        <f>'додаток 3'!H75</f>
        <v>0</v>
      </c>
      <c r="I49" s="109">
        <f>'додаток 3'!I75</f>
        <v>0</v>
      </c>
      <c r="J49" s="109">
        <f>'додаток 3'!J75</f>
        <v>0</v>
      </c>
      <c r="K49" s="109">
        <f>'додаток 3'!K75</f>
        <v>0</v>
      </c>
      <c r="L49" s="109">
        <f>'додаток 3'!L75</f>
        <v>0</v>
      </c>
      <c r="M49" s="109">
        <f>C49+F49</f>
        <v>1045572.66</v>
      </c>
    </row>
    <row r="50" spans="1:13" s="30" customFormat="1" ht="15.75">
      <c r="A50" s="48">
        <v>110000</v>
      </c>
      <c r="B50" s="49" t="s">
        <v>28</v>
      </c>
      <c r="C50" s="108">
        <f aca="true" t="shared" si="8" ref="C50:L50">SUM(C51:C53)</f>
        <v>-95000</v>
      </c>
      <c r="D50" s="108">
        <f t="shared" si="8"/>
        <v>0</v>
      </c>
      <c r="E50" s="108">
        <f t="shared" si="8"/>
        <v>0</v>
      </c>
      <c r="F50" s="108">
        <f t="shared" si="8"/>
        <v>95000</v>
      </c>
      <c r="G50" s="108">
        <f t="shared" si="8"/>
        <v>0</v>
      </c>
      <c r="H50" s="108">
        <f t="shared" si="8"/>
        <v>0</v>
      </c>
      <c r="I50" s="108">
        <f t="shared" si="8"/>
        <v>0</v>
      </c>
      <c r="J50" s="108">
        <f t="shared" si="8"/>
        <v>95000</v>
      </c>
      <c r="K50" s="108">
        <f t="shared" si="8"/>
        <v>95000</v>
      </c>
      <c r="L50" s="108">
        <f t="shared" si="8"/>
        <v>95000</v>
      </c>
      <c r="M50" s="108">
        <f>C50+F50</f>
        <v>0</v>
      </c>
    </row>
    <row r="51" spans="1:13" s="30" customFormat="1" ht="47.25">
      <c r="A51" s="51" t="s">
        <v>128</v>
      </c>
      <c r="B51" s="54" t="s">
        <v>129</v>
      </c>
      <c r="C51" s="109">
        <f>'додаток 3'!C65</f>
        <v>0</v>
      </c>
      <c r="D51" s="109">
        <f>'додаток 3'!D65</f>
        <v>0</v>
      </c>
      <c r="E51" s="109">
        <f>'додаток 3'!E65</f>
        <v>0</v>
      </c>
      <c r="F51" s="109">
        <f>'додаток 3'!F65</f>
        <v>70000</v>
      </c>
      <c r="G51" s="110">
        <f>'додаток 3'!G65</f>
        <v>0</v>
      </c>
      <c r="H51" s="110">
        <f>'додаток 3'!H65</f>
        <v>0</v>
      </c>
      <c r="I51" s="110">
        <f>'додаток 3'!I65</f>
        <v>0</v>
      </c>
      <c r="J51" s="110">
        <f>'додаток 3'!J65</f>
        <v>70000</v>
      </c>
      <c r="K51" s="110">
        <f>'додаток 3'!K65</f>
        <v>70000</v>
      </c>
      <c r="L51" s="110">
        <f>'додаток 3'!L65</f>
        <v>70000</v>
      </c>
      <c r="M51" s="109">
        <f t="shared" si="6"/>
        <v>70000</v>
      </c>
    </row>
    <row r="52" spans="1:13" s="30" customFormat="1" ht="15.75">
      <c r="A52" s="51" t="s">
        <v>6</v>
      </c>
      <c r="B52" s="54" t="s">
        <v>29</v>
      </c>
      <c r="C52" s="109">
        <f>'додаток 3'!C66</f>
        <v>0</v>
      </c>
      <c r="D52" s="109">
        <f>'додаток 3'!D66</f>
        <v>0</v>
      </c>
      <c r="E52" s="109">
        <f>'додаток 3'!E66</f>
        <v>0</v>
      </c>
      <c r="F52" s="109">
        <f>'додаток 3'!F66</f>
        <v>25000</v>
      </c>
      <c r="G52" s="110">
        <f>'додаток 3'!G66</f>
        <v>0</v>
      </c>
      <c r="H52" s="110">
        <f>'додаток 3'!H66</f>
        <v>0</v>
      </c>
      <c r="I52" s="110">
        <f>'додаток 3'!I66</f>
        <v>0</v>
      </c>
      <c r="J52" s="110">
        <f>'додаток 3'!J66</f>
        <v>25000</v>
      </c>
      <c r="K52" s="110">
        <f>'додаток 3'!K66</f>
        <v>25000</v>
      </c>
      <c r="L52" s="110">
        <f>'додаток 3'!L66</f>
        <v>25000</v>
      </c>
      <c r="M52" s="109">
        <f t="shared" si="6"/>
        <v>25000</v>
      </c>
    </row>
    <row r="53" spans="1:13" s="30" customFormat="1" ht="31.5">
      <c r="A53" s="51" t="s">
        <v>7</v>
      </c>
      <c r="B53" s="58" t="s">
        <v>41</v>
      </c>
      <c r="C53" s="109">
        <f>'додаток 3'!C67</f>
        <v>-95000</v>
      </c>
      <c r="D53" s="109">
        <f>'додаток 3'!D67</f>
        <v>0</v>
      </c>
      <c r="E53" s="109">
        <f>'додаток 3'!E67</f>
        <v>0</v>
      </c>
      <c r="F53" s="109">
        <f>'додаток 3'!F67</f>
        <v>0</v>
      </c>
      <c r="G53" s="110">
        <f>'додаток 3'!G67</f>
        <v>0</v>
      </c>
      <c r="H53" s="110">
        <f>'додаток 3'!H67</f>
        <v>0</v>
      </c>
      <c r="I53" s="110">
        <f>'додаток 3'!I67</f>
        <v>0</v>
      </c>
      <c r="J53" s="110">
        <f>'додаток 3'!J67</f>
        <v>0</v>
      </c>
      <c r="K53" s="110">
        <f>'додаток 3'!K67</f>
        <v>0</v>
      </c>
      <c r="L53" s="110">
        <f>'додаток 3'!L67</f>
        <v>0</v>
      </c>
      <c r="M53" s="109">
        <f t="shared" si="6"/>
        <v>-95000</v>
      </c>
    </row>
    <row r="54" spans="1:13" s="30" customFormat="1" ht="15.75">
      <c r="A54" s="51" t="s">
        <v>48</v>
      </c>
      <c r="B54" s="54" t="s">
        <v>102</v>
      </c>
      <c r="C54" s="109">
        <f>'додаток 3'!C68</f>
        <v>-95000</v>
      </c>
      <c r="D54" s="109">
        <f>'додаток 3'!D68</f>
        <v>0</v>
      </c>
      <c r="E54" s="109">
        <f>'додаток 3'!E68</f>
        <v>0</v>
      </c>
      <c r="F54" s="109">
        <f>'додаток 3'!F68</f>
        <v>0</v>
      </c>
      <c r="G54" s="110">
        <f>'додаток 3'!G68</f>
        <v>0</v>
      </c>
      <c r="H54" s="110">
        <f>'додаток 3'!H68</f>
        <v>0</v>
      </c>
      <c r="I54" s="110">
        <f>'додаток 3'!I68</f>
        <v>0</v>
      </c>
      <c r="J54" s="110">
        <f>'додаток 3'!J68</f>
        <v>0</v>
      </c>
      <c r="K54" s="110">
        <f>'додаток 3'!K68</f>
        <v>0</v>
      </c>
      <c r="L54" s="110">
        <f>'додаток 3'!L68</f>
        <v>0</v>
      </c>
      <c r="M54" s="109">
        <f t="shared" si="6"/>
        <v>-95000</v>
      </c>
    </row>
    <row r="55" spans="1:13" s="30" customFormat="1" ht="15.75">
      <c r="A55" s="48">
        <v>130000</v>
      </c>
      <c r="B55" s="49" t="s">
        <v>30</v>
      </c>
      <c r="C55" s="108">
        <f>C56+C57+C58</f>
        <v>8006</v>
      </c>
      <c r="D55" s="108">
        <f aca="true" t="shared" si="9" ref="D55:L55">D56+D57+D58</f>
        <v>0</v>
      </c>
      <c r="E55" s="108">
        <f t="shared" si="9"/>
        <v>0</v>
      </c>
      <c r="F55" s="108">
        <f t="shared" si="9"/>
        <v>0</v>
      </c>
      <c r="G55" s="108">
        <f t="shared" si="9"/>
        <v>0</v>
      </c>
      <c r="H55" s="108">
        <f t="shared" si="9"/>
        <v>0</v>
      </c>
      <c r="I55" s="108">
        <f t="shared" si="9"/>
        <v>0</v>
      </c>
      <c r="J55" s="108">
        <f t="shared" si="9"/>
        <v>0</v>
      </c>
      <c r="K55" s="108">
        <f t="shared" si="9"/>
        <v>0</v>
      </c>
      <c r="L55" s="108">
        <f t="shared" si="9"/>
        <v>0</v>
      </c>
      <c r="M55" s="108">
        <f aca="true" t="shared" si="10" ref="M55:M62">C55+F55</f>
        <v>8006</v>
      </c>
    </row>
    <row r="56" spans="1:13" s="30" customFormat="1" ht="47.25">
      <c r="A56" s="51" t="s">
        <v>114</v>
      </c>
      <c r="B56" s="54" t="s">
        <v>115</v>
      </c>
      <c r="C56" s="109">
        <f>'додаток 3'!C27</f>
        <v>-36540</v>
      </c>
      <c r="D56" s="109">
        <f>'додаток 3'!D27</f>
        <v>0</v>
      </c>
      <c r="E56" s="109">
        <f>'додаток 3'!E27</f>
        <v>0</v>
      </c>
      <c r="F56" s="109">
        <f>'додаток 3'!F27</f>
        <v>0</v>
      </c>
      <c r="G56" s="109">
        <f>'додаток 3'!G27</f>
        <v>0</v>
      </c>
      <c r="H56" s="109">
        <f>'додаток 3'!H27</f>
        <v>0</v>
      </c>
      <c r="I56" s="109">
        <f>'додаток 3'!I27</f>
        <v>0</v>
      </c>
      <c r="J56" s="109">
        <f>'додаток 3'!J27</f>
        <v>0</v>
      </c>
      <c r="K56" s="109">
        <f>'додаток 3'!K27</f>
        <v>0</v>
      </c>
      <c r="L56" s="109">
        <f>'додаток 3'!L27</f>
        <v>0</v>
      </c>
      <c r="M56" s="109">
        <f t="shared" si="10"/>
        <v>-36540</v>
      </c>
    </row>
    <row r="57" spans="1:13" s="30" customFormat="1" ht="47.25">
      <c r="A57" s="51" t="s">
        <v>116</v>
      </c>
      <c r="B57" s="54" t="s">
        <v>117</v>
      </c>
      <c r="C57" s="109">
        <f>'додаток 3'!C28</f>
        <v>-63578</v>
      </c>
      <c r="D57" s="109">
        <f>'додаток 3'!D28</f>
        <v>0</v>
      </c>
      <c r="E57" s="109">
        <f>'додаток 3'!E28</f>
        <v>0</v>
      </c>
      <c r="F57" s="109">
        <f>'додаток 3'!F28</f>
        <v>0</v>
      </c>
      <c r="G57" s="109">
        <f>'додаток 3'!G28</f>
        <v>0</v>
      </c>
      <c r="H57" s="109">
        <f>'додаток 3'!H28</f>
        <v>0</v>
      </c>
      <c r="I57" s="109">
        <f>'додаток 3'!I28</f>
        <v>0</v>
      </c>
      <c r="J57" s="109">
        <f>'додаток 3'!J28</f>
        <v>0</v>
      </c>
      <c r="K57" s="109">
        <f>'додаток 3'!K28</f>
        <v>0</v>
      </c>
      <c r="L57" s="109">
        <f>'додаток 3'!L28</f>
        <v>0</v>
      </c>
      <c r="M57" s="109">
        <f t="shared" si="10"/>
        <v>-63578</v>
      </c>
    </row>
    <row r="58" spans="1:13" s="30" customFormat="1" ht="32.25" customHeight="1">
      <c r="A58" s="51" t="s">
        <v>118</v>
      </c>
      <c r="B58" s="58" t="s">
        <v>127</v>
      </c>
      <c r="C58" s="109">
        <f>'додаток 3'!C29</f>
        <v>108124</v>
      </c>
      <c r="D58" s="109">
        <f>'додаток 3'!D29</f>
        <v>0</v>
      </c>
      <c r="E58" s="109">
        <f>'додаток 3'!E29</f>
        <v>0</v>
      </c>
      <c r="F58" s="109">
        <f>'додаток 3'!F29</f>
        <v>0</v>
      </c>
      <c r="G58" s="109">
        <f>'додаток 3'!G29</f>
        <v>0</v>
      </c>
      <c r="H58" s="109">
        <f>'додаток 3'!H29</f>
        <v>0</v>
      </c>
      <c r="I58" s="109">
        <f>'додаток 3'!I29</f>
        <v>0</v>
      </c>
      <c r="J58" s="109">
        <f>'додаток 3'!J29</f>
        <v>0</v>
      </c>
      <c r="K58" s="109">
        <f>'додаток 3'!K29</f>
        <v>0</v>
      </c>
      <c r="L58" s="109">
        <f>'додаток 3'!L29</f>
        <v>0</v>
      </c>
      <c r="M58" s="109">
        <f t="shared" si="10"/>
        <v>108124</v>
      </c>
    </row>
    <row r="59" spans="1:13" s="30" customFormat="1" ht="15.75">
      <c r="A59" s="48" t="s">
        <v>150</v>
      </c>
      <c r="B59" s="49" t="s">
        <v>151</v>
      </c>
      <c r="C59" s="108">
        <f>C60</f>
        <v>0</v>
      </c>
      <c r="D59" s="108">
        <f aca="true" t="shared" si="11" ref="D59:L59">D60</f>
        <v>0</v>
      </c>
      <c r="E59" s="108">
        <f t="shared" si="11"/>
        <v>0</v>
      </c>
      <c r="F59" s="108">
        <f t="shared" si="11"/>
        <v>-12204</v>
      </c>
      <c r="G59" s="108">
        <f t="shared" si="11"/>
        <v>0</v>
      </c>
      <c r="H59" s="108">
        <f t="shared" si="11"/>
        <v>0</v>
      </c>
      <c r="I59" s="108">
        <f t="shared" si="11"/>
        <v>0</v>
      </c>
      <c r="J59" s="108">
        <f t="shared" si="11"/>
        <v>-12204</v>
      </c>
      <c r="K59" s="108">
        <f t="shared" si="11"/>
        <v>-12204</v>
      </c>
      <c r="L59" s="108">
        <f t="shared" si="11"/>
        <v>0</v>
      </c>
      <c r="M59" s="108">
        <f t="shared" si="10"/>
        <v>-12204</v>
      </c>
    </row>
    <row r="60" spans="1:13" s="30" customFormat="1" ht="15.75">
      <c r="A60" s="51" t="s">
        <v>152</v>
      </c>
      <c r="B60" s="54" t="s">
        <v>153</v>
      </c>
      <c r="C60" s="109">
        <f>'додаток 3'!C78</f>
        <v>0</v>
      </c>
      <c r="D60" s="109">
        <f>'додаток 3'!D78</f>
        <v>0</v>
      </c>
      <c r="E60" s="109">
        <f>'додаток 3'!E78</f>
        <v>0</v>
      </c>
      <c r="F60" s="109">
        <f>'додаток 3'!F78</f>
        <v>-12204</v>
      </c>
      <c r="G60" s="109">
        <f>'додаток 3'!G78</f>
        <v>0</v>
      </c>
      <c r="H60" s="109">
        <f>'додаток 3'!H78</f>
        <v>0</v>
      </c>
      <c r="I60" s="109">
        <f>'додаток 3'!I78</f>
        <v>0</v>
      </c>
      <c r="J60" s="109">
        <f>'додаток 3'!J78</f>
        <v>-12204</v>
      </c>
      <c r="K60" s="109">
        <f>'додаток 3'!K78</f>
        <v>-12204</v>
      </c>
      <c r="L60" s="109">
        <f>'додаток 3'!L78</f>
        <v>0</v>
      </c>
      <c r="M60" s="109">
        <f t="shared" si="10"/>
        <v>-12204</v>
      </c>
    </row>
    <row r="61" spans="1:13" s="30" customFormat="1" ht="31.5">
      <c r="A61" s="51" t="s">
        <v>48</v>
      </c>
      <c r="B61" s="54" t="s">
        <v>107</v>
      </c>
      <c r="C61" s="109">
        <f>'додаток 3'!C79</f>
        <v>0</v>
      </c>
      <c r="D61" s="109">
        <f>'додаток 3'!D79</f>
        <v>0</v>
      </c>
      <c r="E61" s="109">
        <f>'додаток 3'!E79</f>
        <v>0</v>
      </c>
      <c r="F61" s="109">
        <f>'додаток 3'!F79</f>
        <v>-12204</v>
      </c>
      <c r="G61" s="109">
        <f>'додаток 3'!G79</f>
        <v>0</v>
      </c>
      <c r="H61" s="109">
        <f>'додаток 3'!H79</f>
        <v>0</v>
      </c>
      <c r="I61" s="109">
        <f>'додаток 3'!I79</f>
        <v>0</v>
      </c>
      <c r="J61" s="109">
        <f>'додаток 3'!J79</f>
        <v>-12204</v>
      </c>
      <c r="K61" s="109">
        <f>'додаток 3'!K79</f>
        <v>-12204</v>
      </c>
      <c r="L61" s="109">
        <f>'додаток 3'!L79</f>
        <v>0</v>
      </c>
      <c r="M61" s="109">
        <f t="shared" si="10"/>
        <v>-12204</v>
      </c>
    </row>
    <row r="62" spans="1:13" ht="36.75" customHeight="1">
      <c r="A62" s="48" t="s">
        <v>69</v>
      </c>
      <c r="B62" s="49" t="s">
        <v>70</v>
      </c>
      <c r="C62" s="108">
        <f>C63</f>
        <v>31800</v>
      </c>
      <c r="D62" s="108">
        <f aca="true" t="shared" si="12" ref="D62:L62">D63</f>
        <v>0</v>
      </c>
      <c r="E62" s="108">
        <f t="shared" si="12"/>
        <v>0</v>
      </c>
      <c r="F62" s="108">
        <f t="shared" si="12"/>
        <v>0</v>
      </c>
      <c r="G62" s="108">
        <f t="shared" si="12"/>
        <v>0</v>
      </c>
      <c r="H62" s="108">
        <f t="shared" si="12"/>
        <v>0</v>
      </c>
      <c r="I62" s="108">
        <f t="shared" si="12"/>
        <v>0</v>
      </c>
      <c r="J62" s="108">
        <f t="shared" si="12"/>
        <v>0</v>
      </c>
      <c r="K62" s="108">
        <f t="shared" si="12"/>
        <v>0</v>
      </c>
      <c r="L62" s="108">
        <f t="shared" si="12"/>
        <v>0</v>
      </c>
      <c r="M62" s="108">
        <f t="shared" si="10"/>
        <v>31800</v>
      </c>
    </row>
    <row r="63" spans="1:13" ht="31.5">
      <c r="A63" s="127" t="s">
        <v>103</v>
      </c>
      <c r="B63" s="128" t="s">
        <v>104</v>
      </c>
      <c r="C63" s="109">
        <f>C64</f>
        <v>31800</v>
      </c>
      <c r="D63" s="109">
        <f aca="true" t="shared" si="13" ref="D63:I63">D64</f>
        <v>0</v>
      </c>
      <c r="E63" s="109">
        <f t="shared" si="13"/>
        <v>0</v>
      </c>
      <c r="F63" s="109">
        <f t="shared" si="13"/>
        <v>0</v>
      </c>
      <c r="G63" s="109">
        <f t="shared" si="13"/>
        <v>0</v>
      </c>
      <c r="H63" s="109">
        <f t="shared" si="13"/>
        <v>0</v>
      </c>
      <c r="I63" s="109">
        <f t="shared" si="13"/>
        <v>0</v>
      </c>
      <c r="J63" s="110">
        <f>J64</f>
        <v>0</v>
      </c>
      <c r="K63" s="110">
        <f>K64</f>
        <v>0</v>
      </c>
      <c r="L63" s="109">
        <f>L64</f>
        <v>0</v>
      </c>
      <c r="M63" s="109">
        <f aca="true" t="shared" si="14" ref="M63:M69">F63+C63</f>
        <v>31800</v>
      </c>
    </row>
    <row r="64" spans="1:13" ht="91.5" customHeight="1">
      <c r="A64" s="129" t="s">
        <v>48</v>
      </c>
      <c r="B64" s="130" t="s">
        <v>177</v>
      </c>
      <c r="C64" s="109">
        <f>'додаток 3'!C83</f>
        <v>31800</v>
      </c>
      <c r="D64" s="109">
        <f>'додаток 3'!D83</f>
        <v>0</v>
      </c>
      <c r="E64" s="109">
        <f>'додаток 3'!E83</f>
        <v>0</v>
      </c>
      <c r="F64" s="109">
        <f>'додаток 3'!F83</f>
        <v>0</v>
      </c>
      <c r="G64" s="109">
        <f>'додаток 3'!G83</f>
        <v>0</v>
      </c>
      <c r="H64" s="109">
        <f>'додаток 3'!H83</f>
        <v>0</v>
      </c>
      <c r="I64" s="109">
        <f>'додаток 3'!I83</f>
        <v>0</v>
      </c>
      <c r="J64" s="109">
        <f>'додаток 3'!J83</f>
        <v>0</v>
      </c>
      <c r="K64" s="109">
        <f>'додаток 3'!K83</f>
        <v>0</v>
      </c>
      <c r="L64" s="109">
        <f>'додаток 3'!L83</f>
        <v>0</v>
      </c>
      <c r="M64" s="109">
        <f t="shared" si="14"/>
        <v>31800</v>
      </c>
    </row>
    <row r="65" spans="1:13" s="31" customFormat="1" ht="31.5">
      <c r="A65" s="48" t="s">
        <v>31</v>
      </c>
      <c r="B65" s="49" t="s">
        <v>0</v>
      </c>
      <c r="C65" s="108">
        <f>C67+C69+C66</f>
        <v>-2360000</v>
      </c>
      <c r="D65" s="108">
        <f aca="true" t="shared" si="15" ref="D65:L65">D67+D69+D66</f>
        <v>0</v>
      </c>
      <c r="E65" s="108">
        <f t="shared" si="15"/>
        <v>250</v>
      </c>
      <c r="F65" s="108">
        <f t="shared" si="15"/>
        <v>0</v>
      </c>
      <c r="G65" s="108">
        <f t="shared" si="15"/>
        <v>0</v>
      </c>
      <c r="H65" s="108">
        <f t="shared" si="15"/>
        <v>0</v>
      </c>
      <c r="I65" s="108">
        <f t="shared" si="15"/>
        <v>0</v>
      </c>
      <c r="J65" s="108">
        <f t="shared" si="15"/>
        <v>0</v>
      </c>
      <c r="K65" s="108">
        <f t="shared" si="15"/>
        <v>0</v>
      </c>
      <c r="L65" s="108">
        <f t="shared" si="15"/>
        <v>0</v>
      </c>
      <c r="M65" s="108">
        <f t="shared" si="14"/>
        <v>-2360000</v>
      </c>
    </row>
    <row r="66" spans="1:13" s="31" customFormat="1" ht="15" customHeight="1">
      <c r="A66" s="139" t="s">
        <v>176</v>
      </c>
      <c r="B66" s="140" t="s">
        <v>174</v>
      </c>
      <c r="C66" s="109">
        <f>'додаток 3'!C85</f>
        <v>-2650000</v>
      </c>
      <c r="D66" s="109">
        <f>'додаток 3'!D85</f>
        <v>0</v>
      </c>
      <c r="E66" s="109">
        <f>'додаток 3'!E85</f>
        <v>0</v>
      </c>
      <c r="F66" s="109">
        <f>'додаток 3'!F85</f>
        <v>0</v>
      </c>
      <c r="G66" s="109">
        <f>'додаток 3'!G85</f>
        <v>0</v>
      </c>
      <c r="H66" s="109">
        <f>'додаток 3'!H85</f>
        <v>0</v>
      </c>
      <c r="I66" s="109">
        <f>'додаток 3'!I85</f>
        <v>0</v>
      </c>
      <c r="J66" s="109">
        <f>'додаток 3'!J85</f>
        <v>0</v>
      </c>
      <c r="K66" s="109">
        <f>'додаток 3'!K85</f>
        <v>0</v>
      </c>
      <c r="L66" s="109">
        <f>'додаток 3'!L85</f>
        <v>0</v>
      </c>
      <c r="M66" s="109">
        <f t="shared" si="14"/>
        <v>-2650000</v>
      </c>
    </row>
    <row r="67" spans="1:13" s="31" customFormat="1" ht="78.75">
      <c r="A67" s="51" t="s">
        <v>133</v>
      </c>
      <c r="B67" s="124" t="s">
        <v>132</v>
      </c>
      <c r="C67" s="109">
        <f>'додаток 3'!C71</f>
        <v>290000</v>
      </c>
      <c r="D67" s="109">
        <f>'додаток 3'!D71</f>
        <v>0</v>
      </c>
      <c r="E67" s="110">
        <f>'додаток 3'!E71</f>
        <v>0</v>
      </c>
      <c r="F67" s="109">
        <f>'додаток 3'!F71</f>
        <v>0</v>
      </c>
      <c r="G67" s="109">
        <f>'додаток 3'!G71</f>
        <v>0</v>
      </c>
      <c r="H67" s="109">
        <f>'додаток 3'!H71</f>
        <v>0</v>
      </c>
      <c r="I67" s="109">
        <f>'додаток 3'!I71</f>
        <v>0</v>
      </c>
      <c r="J67" s="109">
        <f>'додаток 3'!J71</f>
        <v>0</v>
      </c>
      <c r="K67" s="109">
        <f>'додаток 3'!K71</f>
        <v>0</v>
      </c>
      <c r="L67" s="109">
        <f>'додаток 3'!L71</f>
        <v>0</v>
      </c>
      <c r="M67" s="109">
        <f t="shared" si="14"/>
        <v>290000</v>
      </c>
    </row>
    <row r="68" spans="1:13" s="31" customFormat="1" ht="47.25">
      <c r="A68" s="51" t="s">
        <v>48</v>
      </c>
      <c r="B68" s="58" t="s">
        <v>131</v>
      </c>
      <c r="C68" s="109">
        <f>'додаток 3'!C72</f>
        <v>290000</v>
      </c>
      <c r="D68" s="109">
        <f>'додаток 3'!D72</f>
        <v>0</v>
      </c>
      <c r="E68" s="110">
        <f>'додаток 3'!E72</f>
        <v>0</v>
      </c>
      <c r="F68" s="109">
        <f>'додаток 3'!F72</f>
        <v>0</v>
      </c>
      <c r="G68" s="109">
        <f>'додаток 3'!G72</f>
        <v>0</v>
      </c>
      <c r="H68" s="109">
        <f>'додаток 3'!H72</f>
        <v>0</v>
      </c>
      <c r="I68" s="109">
        <f>'додаток 3'!I72</f>
        <v>0</v>
      </c>
      <c r="J68" s="109">
        <f>'додаток 3'!J72</f>
        <v>0</v>
      </c>
      <c r="K68" s="109">
        <f>'додаток 3'!K72</f>
        <v>0</v>
      </c>
      <c r="L68" s="109">
        <f>'додаток 3'!L72</f>
        <v>0</v>
      </c>
      <c r="M68" s="109">
        <f t="shared" si="14"/>
        <v>290000</v>
      </c>
    </row>
    <row r="69" spans="1:13" ht="63">
      <c r="A69" s="51" t="s">
        <v>9</v>
      </c>
      <c r="B69" s="124" t="s">
        <v>111</v>
      </c>
      <c r="C69" s="109">
        <f>'додаток 3'!C17</f>
        <v>0</v>
      </c>
      <c r="D69" s="109">
        <f>'додаток 3'!D17</f>
        <v>0</v>
      </c>
      <c r="E69" s="110">
        <f>'додаток 3'!E17</f>
        <v>250</v>
      </c>
      <c r="F69" s="109">
        <f>'додаток 3'!F17</f>
        <v>0</v>
      </c>
      <c r="G69" s="109">
        <f>'додаток 3'!G17</f>
        <v>0</v>
      </c>
      <c r="H69" s="109">
        <f>'додаток 3'!H17</f>
        <v>0</v>
      </c>
      <c r="I69" s="109">
        <f>'додаток 3'!I17</f>
        <v>0</v>
      </c>
      <c r="J69" s="109">
        <f>'додаток 3'!J17</f>
        <v>0</v>
      </c>
      <c r="K69" s="109">
        <f>'додаток 3'!K17</f>
        <v>0</v>
      </c>
      <c r="L69" s="109">
        <f>'додаток 3'!L17</f>
        <v>0</v>
      </c>
      <c r="M69" s="109">
        <f t="shared" si="14"/>
        <v>0</v>
      </c>
    </row>
    <row r="70" spans="1:13" s="40" customFormat="1" ht="18.75">
      <c r="A70" s="48"/>
      <c r="B70" s="49" t="s">
        <v>37</v>
      </c>
      <c r="C70" s="111">
        <f>C13+C15+C21+C37+C50+C55+C62+C65+C59+C48</f>
        <v>-1643611.12</v>
      </c>
      <c r="D70" s="111">
        <f aca="true" t="shared" si="16" ref="D70:M70">D13+D15+D21+D37+D50+D55+D62+D65+D59+D48</f>
        <v>78180</v>
      </c>
      <c r="E70" s="111">
        <f t="shared" si="16"/>
        <v>11118</v>
      </c>
      <c r="F70" s="111">
        <f t="shared" si="16"/>
        <v>893004.66</v>
      </c>
      <c r="G70" s="111">
        <f t="shared" si="16"/>
        <v>1045572.66</v>
      </c>
      <c r="H70" s="111">
        <f t="shared" si="16"/>
        <v>0</v>
      </c>
      <c r="I70" s="111">
        <f t="shared" si="16"/>
        <v>0</v>
      </c>
      <c r="J70" s="111">
        <f t="shared" si="16"/>
        <v>-152568</v>
      </c>
      <c r="K70" s="111">
        <f t="shared" si="16"/>
        <v>-152568</v>
      </c>
      <c r="L70" s="111">
        <f t="shared" si="16"/>
        <v>-140364</v>
      </c>
      <c r="M70" s="111">
        <f t="shared" si="16"/>
        <v>-750606.4600000001</v>
      </c>
    </row>
    <row r="71" spans="1:13" s="31" customFormat="1" ht="18.75">
      <c r="A71" s="48"/>
      <c r="B71" s="49" t="s">
        <v>32</v>
      </c>
      <c r="C71" s="112">
        <f>C72+C73+C74+C75+C76</f>
        <v>45018800</v>
      </c>
      <c r="D71" s="112">
        <f aca="true" t="shared" si="17" ref="D71:L71">D72+D73+D74+D75+D76</f>
        <v>0</v>
      </c>
      <c r="E71" s="112">
        <f t="shared" si="17"/>
        <v>0</v>
      </c>
      <c r="F71" s="112">
        <f t="shared" si="17"/>
        <v>171078227.34</v>
      </c>
      <c r="G71" s="112">
        <f t="shared" si="17"/>
        <v>171078227.34</v>
      </c>
      <c r="H71" s="112">
        <f t="shared" si="17"/>
        <v>0</v>
      </c>
      <c r="I71" s="112">
        <f t="shared" si="17"/>
        <v>0</v>
      </c>
      <c r="J71" s="112">
        <f t="shared" si="17"/>
        <v>0</v>
      </c>
      <c r="K71" s="112">
        <f t="shared" si="17"/>
        <v>0</v>
      </c>
      <c r="L71" s="112">
        <f t="shared" si="17"/>
        <v>0</v>
      </c>
      <c r="M71" s="112">
        <f>C71+F71</f>
        <v>216097027.34</v>
      </c>
    </row>
    <row r="72" spans="1:13" s="31" customFormat="1" ht="63">
      <c r="A72" s="51" t="s">
        <v>179</v>
      </c>
      <c r="B72" s="141" t="s">
        <v>180</v>
      </c>
      <c r="C72" s="109">
        <f>'додаток 3'!C99</f>
        <v>20007300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>
        <f>F72+C72</f>
        <v>20007300</v>
      </c>
    </row>
    <row r="73" spans="1:13" s="31" customFormat="1" ht="110.25">
      <c r="A73" s="51">
        <v>250326</v>
      </c>
      <c r="B73" s="54" t="s">
        <v>178</v>
      </c>
      <c r="C73" s="109">
        <f>'додаток 3'!C93</f>
        <v>53110900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>
        <f>F73+C73</f>
        <v>53110900</v>
      </c>
    </row>
    <row r="74" spans="1:13" s="31" customFormat="1" ht="174.75" customHeight="1">
      <c r="A74" s="51">
        <v>250328</v>
      </c>
      <c r="B74" s="116" t="s">
        <v>110</v>
      </c>
      <c r="C74" s="109">
        <f>'додаток 3'!C100</f>
        <v>-28209400</v>
      </c>
      <c r="D74" s="109">
        <f>'додаток 3'!D100</f>
        <v>0</v>
      </c>
      <c r="E74" s="109">
        <f>'додаток 3'!E100</f>
        <v>0</v>
      </c>
      <c r="F74" s="109">
        <f>'додаток 3'!F100</f>
        <v>0</v>
      </c>
      <c r="G74" s="109">
        <f>'додаток 3'!G100</f>
        <v>0</v>
      </c>
      <c r="H74" s="109">
        <f>'додаток 3'!H100</f>
        <v>0</v>
      </c>
      <c r="I74" s="109">
        <f>'додаток 3'!I100</f>
        <v>0</v>
      </c>
      <c r="J74" s="109">
        <f>'додаток 3'!J100</f>
        <v>0</v>
      </c>
      <c r="K74" s="109">
        <f>'додаток 3'!K100</f>
        <v>0</v>
      </c>
      <c r="L74" s="109">
        <f>'додаток 3'!L100</f>
        <v>0</v>
      </c>
      <c r="M74" s="109">
        <f>F74+C74</f>
        <v>-28209400</v>
      </c>
    </row>
    <row r="75" spans="1:13" s="31" customFormat="1" ht="47.25">
      <c r="A75" s="51" t="s">
        <v>105</v>
      </c>
      <c r="B75" s="123" t="s">
        <v>109</v>
      </c>
      <c r="C75" s="109">
        <f>'додаток 3'!C90</f>
        <v>110000</v>
      </c>
      <c r="D75" s="109">
        <f>'додаток 3'!D90</f>
        <v>0</v>
      </c>
      <c r="E75" s="109">
        <f>'додаток 3'!E90</f>
        <v>0</v>
      </c>
      <c r="F75" s="109">
        <f>'додаток 3'!F90</f>
        <v>0</v>
      </c>
      <c r="G75" s="109">
        <f>'додаток 3'!G90</f>
        <v>0</v>
      </c>
      <c r="H75" s="109">
        <f>'додаток 3'!H90</f>
        <v>0</v>
      </c>
      <c r="I75" s="109">
        <f>'додаток 3'!I90</f>
        <v>0</v>
      </c>
      <c r="J75" s="109">
        <f>'додаток 3'!J90</f>
        <v>0</v>
      </c>
      <c r="K75" s="109">
        <f>'додаток 3'!K90</f>
        <v>0</v>
      </c>
      <c r="L75" s="109">
        <f>'додаток 3'!L90</f>
        <v>0</v>
      </c>
      <c r="M75" s="109">
        <f>F75+C75</f>
        <v>110000</v>
      </c>
    </row>
    <row r="76" spans="1:13" s="31" customFormat="1" ht="297.75" customHeight="1">
      <c r="A76" s="142" t="s">
        <v>183</v>
      </c>
      <c r="B76" s="123" t="s">
        <v>184</v>
      </c>
      <c r="C76" s="109">
        <f>'додаток 3'!C96</f>
        <v>0</v>
      </c>
      <c r="D76" s="109">
        <f>'додаток 3'!D96</f>
        <v>0</v>
      </c>
      <c r="E76" s="109">
        <f>'додаток 3'!E96</f>
        <v>0</v>
      </c>
      <c r="F76" s="109">
        <f>'додаток 3'!F96</f>
        <v>171078227.34</v>
      </c>
      <c r="G76" s="110">
        <f>'додаток 3'!G96</f>
        <v>171078227.34</v>
      </c>
      <c r="H76" s="109">
        <f>'додаток 3'!H96</f>
        <v>0</v>
      </c>
      <c r="I76" s="109">
        <f>'додаток 3'!I96</f>
        <v>0</v>
      </c>
      <c r="J76" s="109">
        <f>'додаток 3'!J96</f>
        <v>0</v>
      </c>
      <c r="K76" s="109">
        <f>'додаток 3'!K96</f>
        <v>0</v>
      </c>
      <c r="L76" s="109">
        <f>'додаток 3'!L96</f>
        <v>0</v>
      </c>
      <c r="M76" s="109">
        <f>F76+C76</f>
        <v>171078227.34</v>
      </c>
    </row>
    <row r="77" spans="1:13" s="30" customFormat="1" ht="16.5" customHeight="1">
      <c r="A77" s="59"/>
      <c r="B77" s="60" t="s">
        <v>40</v>
      </c>
      <c r="C77" s="111">
        <f aca="true" t="shared" si="18" ref="C77:M77">C70+C71</f>
        <v>43375188.88</v>
      </c>
      <c r="D77" s="111">
        <f t="shared" si="18"/>
        <v>78180</v>
      </c>
      <c r="E77" s="111">
        <f t="shared" si="18"/>
        <v>11118</v>
      </c>
      <c r="F77" s="111">
        <f t="shared" si="18"/>
        <v>171971232</v>
      </c>
      <c r="G77" s="111">
        <f t="shared" si="18"/>
        <v>172123800</v>
      </c>
      <c r="H77" s="111">
        <f t="shared" si="18"/>
        <v>0</v>
      </c>
      <c r="I77" s="111">
        <f t="shared" si="18"/>
        <v>0</v>
      </c>
      <c r="J77" s="111">
        <f t="shared" si="18"/>
        <v>-152568</v>
      </c>
      <c r="K77" s="111">
        <f t="shared" si="18"/>
        <v>-152568</v>
      </c>
      <c r="L77" s="111">
        <f t="shared" si="18"/>
        <v>-140364</v>
      </c>
      <c r="M77" s="111">
        <f t="shared" si="18"/>
        <v>215346420.88</v>
      </c>
    </row>
    <row r="78" ht="12.75">
      <c r="A78" s="12"/>
    </row>
    <row r="79" spans="1:13" ht="15.75">
      <c r="A79" s="12"/>
      <c r="C79" s="22"/>
      <c r="D79" s="23"/>
      <c r="E79" s="23"/>
      <c r="F79" s="22"/>
      <c r="G79" s="23"/>
      <c r="H79" s="23"/>
      <c r="I79" s="23"/>
      <c r="J79" s="23"/>
      <c r="K79" s="23"/>
      <c r="L79" s="23"/>
      <c r="M79" s="22"/>
    </row>
    <row r="80" spans="1:13" ht="18.75">
      <c r="A80" s="12"/>
      <c r="B80" s="158" t="s">
        <v>35</v>
      </c>
      <c r="C80" s="158"/>
      <c r="D80" s="158"/>
      <c r="E80" s="158"/>
      <c r="F80" s="25"/>
      <c r="G80" s="117"/>
      <c r="H80" s="80"/>
      <c r="I80" s="80"/>
      <c r="J80" s="23"/>
      <c r="K80" s="23"/>
      <c r="L80" s="157" t="s">
        <v>94</v>
      </c>
      <c r="M80" s="157"/>
    </row>
    <row r="81" ht="12.75">
      <c r="A81" s="12"/>
    </row>
    <row r="82" spans="1:6" ht="12.75">
      <c r="A82" s="12"/>
      <c r="F82" s="24"/>
    </row>
    <row r="86" ht="12.75">
      <c r="C86" s="24"/>
    </row>
  </sheetData>
  <sheetProtection/>
  <mergeCells count="21">
    <mergeCell ref="B8:B11"/>
    <mergeCell ref="A8:A11"/>
    <mergeCell ref="M8:M11"/>
    <mergeCell ref="C9:C11"/>
    <mergeCell ref="I10:I11"/>
    <mergeCell ref="L80:M80"/>
    <mergeCell ref="B80:E80"/>
    <mergeCell ref="F9:F11"/>
    <mergeCell ref="G9:G11"/>
    <mergeCell ref="K9:L9"/>
    <mergeCell ref="H10:H11"/>
    <mergeCell ref="E10:E11"/>
    <mergeCell ref="J9:J11"/>
    <mergeCell ref="K10:K11"/>
    <mergeCell ref="D10:D11"/>
    <mergeCell ref="A5:M5"/>
    <mergeCell ref="C8:E8"/>
    <mergeCell ref="F8:L8"/>
    <mergeCell ref="H9:I9"/>
    <mergeCell ref="A6:M6"/>
    <mergeCell ref="D9:E9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4" r:id="rId2"/>
  <headerFooter differentFirst="1" alignWithMargins="0">
    <oddHeader>&amp;C&amp;P</oddHeader>
  </headerFooter>
  <rowBreaks count="2" manualBreakCount="2">
    <brk id="42" max="12" man="1"/>
    <brk id="5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2014-12-04T15:07:02Z</cp:lastPrinted>
  <dcterms:created xsi:type="dcterms:W3CDTF">2001-12-29T15:32:18Z</dcterms:created>
  <dcterms:modified xsi:type="dcterms:W3CDTF">2014-12-05T14:34:50Z</dcterms:modified>
  <cp:category/>
  <cp:version/>
  <cp:contentType/>
  <cp:contentStatus/>
</cp:coreProperties>
</file>