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 ПЦМ" sheetId="1" r:id="rId1"/>
  </sheets>
  <definedNames>
    <definedName name="_xlnm.Print_Titles" localSheetId="0">'додаток 3 ПЦМ'!$7:$10</definedName>
    <definedName name="_xlnm.Print_Area" localSheetId="0">'додаток 3 ПЦМ'!$A$1:$N$97</definedName>
  </definedNames>
  <calcPr fullCalcOnLoad="1"/>
</workbook>
</file>

<file path=xl/sharedStrings.xml><?xml version="1.0" encoding="utf-8"?>
<sst xmlns="http://schemas.openxmlformats.org/spreadsheetml/2006/main" count="249" uniqueCount="201">
  <si>
    <t>090601</t>
  </si>
  <si>
    <t>090901</t>
  </si>
  <si>
    <t>091214</t>
  </si>
  <si>
    <t>110201</t>
  </si>
  <si>
    <t>110502</t>
  </si>
  <si>
    <t>250404</t>
  </si>
  <si>
    <t>080101</t>
  </si>
  <si>
    <t>080201</t>
  </si>
  <si>
    <t>080208</t>
  </si>
  <si>
    <t>081002</t>
  </si>
  <si>
    <t>070304</t>
  </si>
  <si>
    <t>070701</t>
  </si>
  <si>
    <t>РАЗОМ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</si>
  <si>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</si>
  <si>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</si>
  <si>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</si>
  <si>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</si>
  <si>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</si>
  <si>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 xml:space="preserve">Обласна рада </t>
  </si>
  <si>
    <t>Назва головного розпорядника коштів</t>
  </si>
  <si>
    <t>Міжбюджетні трансферти</t>
  </si>
  <si>
    <t>Перший заступник голови обласної ради</t>
  </si>
  <si>
    <t>РАЗОМ ВИДАТКІВ</t>
  </si>
  <si>
    <t>080204</t>
  </si>
  <si>
    <t>Iншi культурно-освiтнi заклади та заходи</t>
  </si>
  <si>
    <t>споживання</t>
  </si>
  <si>
    <t>оплата праці</t>
  </si>
  <si>
    <t>комунальні послуги та енергоносії</t>
  </si>
  <si>
    <t>розвитку</t>
  </si>
  <si>
    <t>Управління культури і туризму облдержадміністрації</t>
  </si>
  <si>
    <t>Управління охорони здоров’я  облдержадміністрації</t>
  </si>
  <si>
    <t>150101</t>
  </si>
  <si>
    <t>Код типової відомчої класифікації видатків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</si>
  <si>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</si>
  <si>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</si>
  <si>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</si>
  <si>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070501</t>
  </si>
  <si>
    <t>Управління  освіти і науки облдержадміністрації</t>
  </si>
  <si>
    <t xml:space="preserve">до рішення Рівненської обласної ради </t>
  </si>
  <si>
    <t>за головними розпорядниками коштів</t>
  </si>
  <si>
    <t>01</t>
  </si>
  <si>
    <t>08</t>
  </si>
  <si>
    <t>47</t>
  </si>
  <si>
    <t>24</t>
  </si>
  <si>
    <t>15</t>
  </si>
  <si>
    <t>10</t>
  </si>
  <si>
    <t>14</t>
  </si>
  <si>
    <t>Код програмної класифікації видатків та кредитування місцевих бюджетів (КПКВК)</t>
  </si>
  <si>
    <t>1</t>
  </si>
  <si>
    <t>2</t>
  </si>
  <si>
    <t>14=4+7</t>
  </si>
  <si>
    <t>0100000</t>
  </si>
  <si>
    <t>0110000</t>
  </si>
  <si>
    <t>Найменування коду програмної класифікації видатків та кредитування місцевих бюджетів</t>
  </si>
  <si>
    <t>0800000</t>
  </si>
  <si>
    <t>0810000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</si>
  <si>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</si>
  <si>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 xml:space="preserve">Підготовка робітничих кадрів закладами професійно-технічної освіти </t>
  </si>
  <si>
    <t xml:space="preserve"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 </t>
  </si>
  <si>
    <t xml:space="preserve">Багатопрофільна стаціонарна медична допомога населенню </t>
  </si>
  <si>
    <t xml:space="preserve">Санаторне лікування хворих на туберкульоз </t>
  </si>
  <si>
    <t xml:space="preserve">Створення банків крові та її компонентів </t>
  </si>
  <si>
    <t>1412800</t>
  </si>
  <si>
    <t>1000000</t>
  </si>
  <si>
    <t>1011080</t>
  </si>
  <si>
    <t>1011110</t>
  </si>
  <si>
    <t>1513300</t>
  </si>
  <si>
    <t>Код тимчасової класифікації видатків та кредитування місцевих бюджетів  (КТКВК)</t>
  </si>
  <si>
    <t xml:space="preserve">Інші установи та заклади 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</si>
  <si>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</si>
  <si>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1513101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</si>
  <si>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</si>
  <si>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1513102</t>
  </si>
  <si>
    <t>Інші видатки</t>
  </si>
  <si>
    <t>2414800</t>
  </si>
  <si>
    <t>1412010</t>
  </si>
  <si>
    <t xml:space="preserve">Спеціалізована стаціонарна медична допомога населенню </t>
  </si>
  <si>
    <t>1412030</t>
  </si>
  <si>
    <t>1412060</t>
  </si>
  <si>
    <t>1412100</t>
  </si>
  <si>
    <t>Реалізація заходів щодо інвестиційного розвитку територій</t>
  </si>
  <si>
    <t>Інші заходи по охороні здоров'я</t>
  </si>
  <si>
    <t>Зміни до розподілу видатків обласного бюджету на 2014 рік</t>
  </si>
  <si>
    <t>Управління інформаційної діяльності та комунікацій з громадськістю облдержадміністрації</t>
  </si>
  <si>
    <t>1412110</t>
  </si>
  <si>
    <t>080209</t>
  </si>
  <si>
    <t>Надання швидкої та невідкладної медичної допомоги населенню</t>
  </si>
  <si>
    <t>Департамент соціального захисту населення облдержадміністрації</t>
  </si>
  <si>
    <t>Департамент  з питань будівництва та архітектури облдержадміністрації</t>
  </si>
  <si>
    <t>Додаток 3.1</t>
  </si>
  <si>
    <t>0110060</t>
  </si>
  <si>
    <t>010116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</si>
  <si>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</si>
  <si>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76</t>
  </si>
  <si>
    <t>Департамент фінансів облдержадміністрації</t>
  </si>
  <si>
    <t>1400000</t>
  </si>
  <si>
    <t>1410000</t>
  </si>
  <si>
    <t>7600000</t>
  </si>
  <si>
    <t>7610000</t>
  </si>
  <si>
    <t>О.Ю.Данильчук</t>
  </si>
  <si>
    <t>180410 </t>
  </si>
  <si>
    <t>1411140</t>
  </si>
  <si>
    <t>1418800</t>
  </si>
  <si>
    <t>250380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</si>
  <si>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</si>
  <si>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</si>
  <si>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Інші субвенції (обласному бюджету Волинської області на лікування психічно хворих)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</si>
  <si>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</si>
  <si>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7618330</t>
  </si>
  <si>
    <t>0818600</t>
  </si>
  <si>
    <t>0818601</t>
  </si>
  <si>
    <t>утримання науково-редакційної групи книги "Реабілітовані історією. Рівненська область"</t>
  </si>
  <si>
    <t>1411120</t>
  </si>
  <si>
    <t>070601</t>
  </si>
  <si>
    <t xml:space="preserve">Підготовка кадрів вищими навчальними закладами І і ІІ рівнів акредитації </t>
  </si>
  <si>
    <t>11</t>
  </si>
  <si>
    <t>Управління у справах молоді  та спорту облдержадміністрації</t>
  </si>
  <si>
    <t>1113160</t>
  </si>
  <si>
    <t>091108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</si>
  <si>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</si>
  <si>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фізкультурно-спортивної та реабілітаційної роботи серед інвалідів</t>
  </si>
  <si>
    <t>130104</t>
  </si>
  <si>
    <t>Утримання центрів з інвалідного спорту і реабілітаційних шкіл</t>
  </si>
  <si>
    <t>130105</t>
  </si>
  <si>
    <t>Проведення навчально-тренувальних зборів і змагань та заходів з інвалідного спорту</t>
  </si>
  <si>
    <t>130112</t>
  </si>
  <si>
    <t>1115040</t>
  </si>
  <si>
    <t>1115041</t>
  </si>
  <si>
    <t>1115042</t>
  </si>
  <si>
    <t>1115100</t>
  </si>
  <si>
    <t>Інші видатки: (грошова винагорода спортсменам області)</t>
  </si>
  <si>
    <t>1412070</t>
  </si>
  <si>
    <t>080205</t>
  </si>
  <si>
    <t xml:space="preserve">Санаторне лікування дітей та підлітків із соматичними захворюваннями (крім туберкульозу) </t>
  </si>
  <si>
    <t>1412090</t>
  </si>
  <si>
    <t>080207</t>
  </si>
  <si>
    <t xml:space="preserve">Медико-соціальний захист дітей-сиріт та дітей, позбавлених батьківського піклування </t>
  </si>
  <si>
    <t>1412140</t>
  </si>
  <si>
    <t>080500</t>
  </si>
  <si>
    <t xml:space="preserve">Надання стоматологічної допомоги населенню </t>
  </si>
  <si>
    <t>1412170</t>
  </si>
  <si>
    <t>080704</t>
  </si>
  <si>
    <t xml:space="preserve">Інформаційно-методичне та просвітницьке забезпечення в галузі охорони здоров'я </t>
  </si>
  <si>
    <t>1513080</t>
  </si>
  <si>
    <t>090413</t>
  </si>
  <si>
    <t>Надання допомоги на догляд за інвалідом I чи II групи внаслідок психічного розладу</t>
  </si>
  <si>
    <t>1513500</t>
  </si>
  <si>
    <t>1513501</t>
  </si>
  <si>
    <t>091106</t>
  </si>
  <si>
    <t xml:space="preserve">Утримання центру соціально-психологічної допомоги </t>
  </si>
  <si>
    <t>1513220</t>
  </si>
  <si>
    <t>091212</t>
  </si>
  <si>
    <t>Забезпечення обробки інформації з нарахування та виплати допомог і компенсацій</t>
  </si>
  <si>
    <t>1513182</t>
  </si>
  <si>
    <t>091303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</si>
  <si>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</si>
  <si>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</si>
  <si>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</si>
  <si>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</t>
  </si>
  <si>
    <t>Служба у справах дітей облдержадміністрації</t>
  </si>
  <si>
    <t>2013110</t>
  </si>
  <si>
    <t>Заклади і заходи з питань дітей та їх соціального захисту</t>
  </si>
  <si>
    <t>2013111</t>
  </si>
  <si>
    <t>090700</t>
  </si>
  <si>
    <t>Утримання закладів, що надають соціальні послуги дітям, які опинились у складних життєвих обставинах</t>
  </si>
  <si>
    <t>110103</t>
  </si>
  <si>
    <t>Фiлармонiї, музичнi колективи i ансамблi та iншi мистецькі  заклади та заходи</t>
  </si>
  <si>
    <t>Бiблiотеки</t>
  </si>
  <si>
    <t>Державний архів Рівненської області</t>
  </si>
  <si>
    <t>29</t>
  </si>
  <si>
    <t>2900000</t>
  </si>
  <si>
    <t>2910000</t>
  </si>
  <si>
    <t>67</t>
  </si>
  <si>
    <t>Управління з питань надзвичайних ситуацій та цивільного захисту населення облдержадміністрації</t>
  </si>
  <si>
    <t>6700000</t>
  </si>
  <si>
    <t>6710000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</si>
  <si>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</si>
  <si>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</si>
  <si>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2918390</t>
  </si>
  <si>
    <t>6717501</t>
  </si>
  <si>
    <t>1411150</t>
  </si>
  <si>
    <t>070702</t>
  </si>
  <si>
    <t xml:space="preserve">Підвищення кваліфікації, перепідготовка кадрів іншими закладами післядипломної освіти </t>
  </si>
  <si>
    <t>76   250102</t>
  </si>
  <si>
    <t xml:space="preserve">Резервний фонд </t>
  </si>
  <si>
    <t xml:space="preserve">Інші заходи, пов'язані з економічною діяльністю (Обласна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роки)
</t>
  </si>
  <si>
    <t>250313</t>
  </si>
  <si>
    <t>Додаткова дотація з державного бюджету на вирівнювання фінансової забезпеченості місцевих бюджетів</t>
  </si>
  <si>
    <t>7618220</t>
  </si>
  <si>
    <t>1518320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</si>
  <si>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</si>
  <si>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40</t>
  </si>
  <si>
    <t>Департамент житлово-комунального господарства, енергетики та енергоефективності облдержадміністрації</t>
  </si>
  <si>
    <t>250383 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</si>
  <si>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</si>
  <si>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4000000</t>
  </si>
  <si>
    <t>4010000</t>
  </si>
  <si>
    <t>4018550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</si>
  <si>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</si>
  <si>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4016150</t>
  </si>
  <si>
    <t>від04.12. 2014 року №1346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</si>
</sst>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6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i/>
      <sz val="10"/>
      <name val="Times New Roman Cyr"/>
      <family val="1"/>
    </font>
    <font>
      <b/>
      <sz val="10.5"/>
      <name val="Times New Roman"/>
      <family val="1"/>
    </font>
    <font>
      <sz val="13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3"/>
      <color indexed="10"/>
      <name val="Times New Roman Cyr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49" fontId="10" fillId="34" borderId="10" xfId="0" applyNumberFormat="1" applyFont="1" applyFill="1" applyBorder="1" applyAlignment="1" applyProtection="1">
      <alignment vertical="top" wrapText="1"/>
      <protection locked="0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49" fontId="1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0" xfId="42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/>
    </xf>
    <xf numFmtId="49" fontId="29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" fontId="17" fillId="0" borderId="10" xfId="0" applyNumberFormat="1" applyFont="1" applyBorder="1" applyAlignment="1">
      <alignment horizontal="center" vertical="top" wrapText="1"/>
    </xf>
    <xf numFmtId="4" fontId="18" fillId="33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7" fillId="33" borderId="10" xfId="0" applyNumberFormat="1" applyFont="1" applyFill="1" applyBorder="1" applyAlignment="1">
      <alignment horizontal="center" vertical="top" wrapText="1"/>
    </xf>
    <xf numFmtId="4" fontId="17" fillId="33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vertical="top" wrapText="1"/>
      <protection locked="0"/>
    </xf>
    <xf numFmtId="4" fontId="25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49" fontId="6" fillId="33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49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21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0</xdr:rowOff>
    </xdr:from>
    <xdr:to>
      <xdr:col>9</xdr:col>
      <xdr:colOff>276225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390775" y="323850"/>
          <a:ext cx="879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"/>
  <sheetViews>
    <sheetView showZeros="0" tabSelected="1" view="pageBreakPreview" zoomScaleSheetLayoutView="100" zoomScalePageLayoutView="0" workbookViewId="0" topLeftCell="G1">
      <selection activeCell="J6" sqref="J6"/>
    </sheetView>
  </sheetViews>
  <sheetFormatPr defaultColWidth="9.33203125" defaultRowHeight="12.75"/>
  <cols>
    <col min="1" max="1" width="13.33203125" style="0" customWidth="1"/>
    <col min="2" max="2" width="14.16015625" style="13" customWidth="1"/>
    <col min="3" max="3" width="50.33203125" style="8" customWidth="1"/>
    <col min="4" max="4" width="23.33203125" style="2" customWidth="1"/>
    <col min="5" max="5" width="18.83203125" style="0" customWidth="1"/>
    <col min="6" max="6" width="17.5" style="0" customWidth="1"/>
    <col min="7" max="7" width="20.66015625" style="6" customWidth="1"/>
    <col min="8" max="8" width="20" style="0" customWidth="1"/>
    <col min="9" max="9" width="12.66015625" style="0" customWidth="1"/>
    <col min="10" max="10" width="15" style="0" customWidth="1"/>
    <col min="11" max="11" width="15.66015625" style="0" customWidth="1"/>
    <col min="12" max="12" width="18" style="0" customWidth="1"/>
    <col min="13" max="13" width="17.33203125" style="0" customWidth="1"/>
    <col min="14" max="14" width="21.5" style="2" customWidth="1"/>
  </cols>
  <sheetData>
    <row r="1" ht="12.75">
      <c r="M1" s="51" t="s">
        <v>89</v>
      </c>
    </row>
    <row r="2" spans="2:13" ht="12.75">
      <c r="B2" s="21"/>
      <c r="C2" s="20"/>
      <c r="D2" s="22"/>
      <c r="M2" t="s">
        <v>38</v>
      </c>
    </row>
    <row r="3" spans="2:14" ht="12.75">
      <c r="B3" s="21"/>
      <c r="C3" s="20"/>
      <c r="D3" s="22"/>
      <c r="M3" s="51" t="s">
        <v>200</v>
      </c>
      <c r="N3" s="52"/>
    </row>
    <row r="4" spans="2:14" ht="20.25">
      <c r="B4" s="95" t="s">
        <v>82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ht="20.25">
      <c r="B5" s="95" t="s">
        <v>39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ht="12.75">
      <c r="B6" s="10"/>
      <c r="C6" s="20"/>
      <c r="N6" s="9" t="s">
        <v>33</v>
      </c>
    </row>
    <row r="7" spans="1:14" ht="55.5" customHeight="1">
      <c r="A7" s="96" t="s">
        <v>47</v>
      </c>
      <c r="B7" s="33" t="s">
        <v>32</v>
      </c>
      <c r="C7" s="34" t="s">
        <v>19</v>
      </c>
      <c r="D7" s="103" t="s">
        <v>13</v>
      </c>
      <c r="E7" s="103"/>
      <c r="F7" s="103"/>
      <c r="G7" s="103" t="s">
        <v>15</v>
      </c>
      <c r="H7" s="103"/>
      <c r="I7" s="103"/>
      <c r="J7" s="103"/>
      <c r="K7" s="103"/>
      <c r="L7" s="103"/>
      <c r="M7" s="103"/>
      <c r="N7" s="98" t="s">
        <v>12</v>
      </c>
    </row>
    <row r="8" spans="1:14" ht="14.25" customHeight="1">
      <c r="A8" s="96"/>
      <c r="B8" s="96" t="s">
        <v>67</v>
      </c>
      <c r="C8" s="102" t="s">
        <v>53</v>
      </c>
      <c r="D8" s="100" t="s">
        <v>14</v>
      </c>
      <c r="E8" s="100" t="s">
        <v>17</v>
      </c>
      <c r="F8" s="100"/>
      <c r="G8" s="100" t="s">
        <v>14</v>
      </c>
      <c r="H8" s="97" t="s">
        <v>25</v>
      </c>
      <c r="I8" s="100" t="s">
        <v>17</v>
      </c>
      <c r="J8" s="100"/>
      <c r="K8" s="97" t="s">
        <v>28</v>
      </c>
      <c r="L8" s="97" t="s">
        <v>17</v>
      </c>
      <c r="M8" s="97"/>
      <c r="N8" s="98"/>
    </row>
    <row r="9" spans="1:14" ht="13.5" customHeight="1">
      <c r="A9" s="96"/>
      <c r="B9" s="96"/>
      <c r="C9" s="102"/>
      <c r="D9" s="100"/>
      <c r="E9" s="97" t="s">
        <v>26</v>
      </c>
      <c r="F9" s="97" t="s">
        <v>27</v>
      </c>
      <c r="G9" s="100"/>
      <c r="H9" s="97"/>
      <c r="I9" s="97" t="s">
        <v>26</v>
      </c>
      <c r="J9" s="97" t="s">
        <v>27</v>
      </c>
      <c r="K9" s="97"/>
      <c r="L9" s="97" t="s">
        <v>34</v>
      </c>
      <c r="M9" s="29" t="s">
        <v>17</v>
      </c>
      <c r="N9" s="98"/>
    </row>
    <row r="10" spans="1:14" ht="157.5" customHeight="1">
      <c r="A10" s="96"/>
      <c r="B10" s="96"/>
      <c r="C10" s="102"/>
      <c r="D10" s="100"/>
      <c r="E10" s="97"/>
      <c r="F10" s="97"/>
      <c r="G10" s="100"/>
      <c r="H10" s="97"/>
      <c r="I10" s="97"/>
      <c r="J10" s="97"/>
      <c r="K10" s="97"/>
      <c r="L10" s="97"/>
      <c r="M10" s="35" t="s">
        <v>35</v>
      </c>
      <c r="N10" s="98"/>
    </row>
    <row r="11" spans="1:14" ht="12.75">
      <c r="A11" s="36" t="s">
        <v>48</v>
      </c>
      <c r="B11" s="36" t="s">
        <v>49</v>
      </c>
      <c r="C11" s="37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 t="s">
        <v>50</v>
      </c>
    </row>
    <row r="12" spans="1:14" s="23" customFormat="1" ht="16.5">
      <c r="A12" s="39" t="s">
        <v>51</v>
      </c>
      <c r="B12" s="39" t="s">
        <v>40</v>
      </c>
      <c r="C12" s="40" t="s">
        <v>18</v>
      </c>
      <c r="D12" s="64">
        <f>D13</f>
        <v>0</v>
      </c>
      <c r="E12" s="64">
        <f aca="true" t="shared" si="0" ref="E12:M12">E13</f>
        <v>0</v>
      </c>
      <c r="F12" s="64">
        <f t="shared" si="0"/>
        <v>-40232</v>
      </c>
      <c r="G12" s="64">
        <f t="shared" si="0"/>
        <v>0</v>
      </c>
      <c r="H12" s="64">
        <f t="shared" si="0"/>
        <v>0</v>
      </c>
      <c r="I12" s="64">
        <f t="shared" si="0"/>
        <v>0</v>
      </c>
      <c r="J12" s="64">
        <f t="shared" si="0"/>
        <v>0</v>
      </c>
      <c r="K12" s="64">
        <f t="shared" si="0"/>
        <v>0</v>
      </c>
      <c r="L12" s="64">
        <f t="shared" si="0"/>
        <v>0</v>
      </c>
      <c r="M12" s="64">
        <f t="shared" si="0"/>
        <v>0</v>
      </c>
      <c r="N12" s="64">
        <f>D12+G12</f>
        <v>0</v>
      </c>
    </row>
    <row r="13" spans="1:14" s="23" customFormat="1" ht="16.5">
      <c r="A13" s="39" t="s">
        <v>52</v>
      </c>
      <c r="B13" s="39" t="s">
        <v>40</v>
      </c>
      <c r="C13" s="40" t="s">
        <v>18</v>
      </c>
      <c r="D13" s="64">
        <f>D14</f>
        <v>0</v>
      </c>
      <c r="E13" s="64">
        <f>E14</f>
        <v>0</v>
      </c>
      <c r="F13" s="64">
        <f>F14</f>
        <v>-40232</v>
      </c>
      <c r="G13" s="64">
        <f aca="true" t="shared" si="1" ref="G13:M13">G14</f>
        <v>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>N12</f>
        <v>0</v>
      </c>
    </row>
    <row r="14" spans="1:14" s="23" customFormat="1" ht="94.5">
      <c r="A14" s="30" t="s">
        <v>90</v>
      </c>
      <c r="B14" s="30" t="s">
        <v>91</v>
      </c>
      <c r="C14" s="49" t="s">
        <v>92</v>
      </c>
      <c r="D14" s="70"/>
      <c r="E14" s="74"/>
      <c r="F14" s="74">
        <v>-40232</v>
      </c>
      <c r="G14" s="70"/>
      <c r="H14" s="70"/>
      <c r="I14" s="70"/>
      <c r="J14" s="70"/>
      <c r="K14" s="70"/>
      <c r="L14" s="70"/>
      <c r="M14" s="70"/>
      <c r="N14" s="69">
        <f>G14+D14</f>
        <v>0</v>
      </c>
    </row>
    <row r="15" spans="1:14" s="24" customFormat="1" ht="47.25">
      <c r="A15" s="39" t="s">
        <v>54</v>
      </c>
      <c r="B15" s="39" t="s">
        <v>41</v>
      </c>
      <c r="C15" s="42" t="s">
        <v>83</v>
      </c>
      <c r="D15" s="64">
        <f>D16</f>
        <v>0</v>
      </c>
      <c r="E15" s="64">
        <f aca="true" t="shared" si="2" ref="E15:M15">E16</f>
        <v>0</v>
      </c>
      <c r="F15" s="64">
        <f t="shared" si="2"/>
        <v>250</v>
      </c>
      <c r="G15" s="64">
        <f t="shared" si="2"/>
        <v>0</v>
      </c>
      <c r="H15" s="64">
        <f t="shared" si="2"/>
        <v>0</v>
      </c>
      <c r="I15" s="64">
        <f t="shared" si="2"/>
        <v>0</v>
      </c>
      <c r="J15" s="64">
        <f t="shared" si="2"/>
        <v>0</v>
      </c>
      <c r="K15" s="64">
        <f t="shared" si="2"/>
        <v>0</v>
      </c>
      <c r="L15" s="64">
        <f t="shared" si="2"/>
        <v>0</v>
      </c>
      <c r="M15" s="64">
        <f t="shared" si="2"/>
        <v>0</v>
      </c>
      <c r="N15" s="64">
        <f>D15+G15</f>
        <v>0</v>
      </c>
    </row>
    <row r="16" spans="1:14" s="24" customFormat="1" ht="47.25">
      <c r="A16" s="39" t="s">
        <v>55</v>
      </c>
      <c r="B16" s="39" t="s">
        <v>41</v>
      </c>
      <c r="C16" s="42" t="s">
        <v>83</v>
      </c>
      <c r="D16" s="64">
        <f>D17</f>
        <v>0</v>
      </c>
      <c r="E16" s="64">
        <f aca="true" t="shared" si="3" ref="E16:M16">E17</f>
        <v>0</v>
      </c>
      <c r="F16" s="64">
        <f t="shared" si="3"/>
        <v>250</v>
      </c>
      <c r="G16" s="64">
        <f t="shared" si="3"/>
        <v>0</v>
      </c>
      <c r="H16" s="64">
        <f t="shared" si="3"/>
        <v>0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4">
        <f t="shared" si="3"/>
        <v>0</v>
      </c>
      <c r="M16" s="64">
        <f t="shared" si="3"/>
        <v>0</v>
      </c>
      <c r="N16" s="64">
        <f>D16+G16</f>
        <v>0</v>
      </c>
    </row>
    <row r="17" spans="1:14" ht="18.75" customHeight="1">
      <c r="A17" s="30" t="s">
        <v>109</v>
      </c>
      <c r="B17" s="30" t="s">
        <v>5</v>
      </c>
      <c r="C17" s="41" t="s">
        <v>73</v>
      </c>
      <c r="D17" s="73">
        <f>D18</f>
        <v>0</v>
      </c>
      <c r="E17" s="73">
        <f>E18</f>
        <v>0</v>
      </c>
      <c r="F17" s="73">
        <f>F18</f>
        <v>250</v>
      </c>
      <c r="G17" s="73">
        <f aca="true" t="shared" si="4" ref="G17:M17">G18</f>
        <v>0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69">
        <f>SUM(G17,D17)</f>
        <v>0</v>
      </c>
    </row>
    <row r="18" spans="1:14" ht="47.25">
      <c r="A18" s="30" t="s">
        <v>110</v>
      </c>
      <c r="B18" s="30" t="s">
        <v>5</v>
      </c>
      <c r="C18" s="41" t="s">
        <v>111</v>
      </c>
      <c r="D18" s="73"/>
      <c r="E18" s="74"/>
      <c r="F18" s="74">
        <v>250</v>
      </c>
      <c r="G18" s="63"/>
      <c r="H18" s="72"/>
      <c r="I18" s="74"/>
      <c r="J18" s="74"/>
      <c r="K18" s="74"/>
      <c r="L18" s="74"/>
      <c r="M18" s="74"/>
      <c r="N18" s="69">
        <f>SUM(G18,D18)</f>
        <v>0</v>
      </c>
    </row>
    <row r="19" spans="1:14" s="23" customFormat="1" ht="31.5">
      <c r="A19" s="39" t="s">
        <v>63</v>
      </c>
      <c r="B19" s="39" t="s">
        <v>45</v>
      </c>
      <c r="C19" s="56" t="s">
        <v>37</v>
      </c>
      <c r="D19" s="64">
        <f>D20</f>
        <v>0</v>
      </c>
      <c r="E19" s="64">
        <f aca="true" t="shared" si="5" ref="E19:M19">E20</f>
        <v>0</v>
      </c>
      <c r="F19" s="64">
        <f t="shared" si="5"/>
        <v>0</v>
      </c>
      <c r="G19" s="64">
        <f t="shared" si="5"/>
        <v>0</v>
      </c>
      <c r="H19" s="64">
        <f t="shared" si="5"/>
        <v>0</v>
      </c>
      <c r="I19" s="64">
        <f t="shared" si="5"/>
        <v>0</v>
      </c>
      <c r="J19" s="64">
        <f t="shared" si="5"/>
        <v>0</v>
      </c>
      <c r="K19" s="64">
        <f t="shared" si="5"/>
        <v>0</v>
      </c>
      <c r="L19" s="64">
        <f t="shared" si="5"/>
        <v>0</v>
      </c>
      <c r="M19" s="64">
        <f t="shared" si="5"/>
        <v>0</v>
      </c>
      <c r="N19" s="64">
        <f>D19+G19</f>
        <v>0</v>
      </c>
    </row>
    <row r="20" spans="1:14" s="23" customFormat="1" ht="31.5">
      <c r="A20" s="39">
        <v>1010000</v>
      </c>
      <c r="B20" s="39" t="s">
        <v>45</v>
      </c>
      <c r="C20" s="56" t="s">
        <v>37</v>
      </c>
      <c r="D20" s="64">
        <f>D21+D22</f>
        <v>0</v>
      </c>
      <c r="E20" s="64">
        <f aca="true" t="shared" si="6" ref="E20:M20">E21+E22</f>
        <v>0</v>
      </c>
      <c r="F20" s="64">
        <f t="shared" si="6"/>
        <v>0</v>
      </c>
      <c r="G20" s="64">
        <f t="shared" si="6"/>
        <v>0</v>
      </c>
      <c r="H20" s="64">
        <f t="shared" si="6"/>
        <v>0</v>
      </c>
      <c r="I20" s="64">
        <f t="shared" si="6"/>
        <v>0</v>
      </c>
      <c r="J20" s="64">
        <f t="shared" si="6"/>
        <v>0</v>
      </c>
      <c r="K20" s="64">
        <f t="shared" si="6"/>
        <v>0</v>
      </c>
      <c r="L20" s="64">
        <f t="shared" si="6"/>
        <v>0</v>
      </c>
      <c r="M20" s="64">
        <f t="shared" si="6"/>
        <v>0</v>
      </c>
      <c r="N20" s="64">
        <f>D20+G20</f>
        <v>0</v>
      </c>
    </row>
    <row r="21" spans="1:14" ht="94.5">
      <c r="A21" s="30" t="s">
        <v>64</v>
      </c>
      <c r="B21" s="30" t="s">
        <v>10</v>
      </c>
      <c r="C21" s="62" t="s">
        <v>56</v>
      </c>
      <c r="D21" s="73">
        <v>300000</v>
      </c>
      <c r="E21" s="74"/>
      <c r="F21" s="72">
        <v>300000</v>
      </c>
      <c r="G21" s="63"/>
      <c r="H21" s="72"/>
      <c r="I21" s="74"/>
      <c r="J21" s="74"/>
      <c r="K21" s="74"/>
      <c r="L21" s="74"/>
      <c r="M21" s="74"/>
      <c r="N21" s="63">
        <f aca="true" t="shared" si="7" ref="N21:N29">SUM(G21,D21)</f>
        <v>300000</v>
      </c>
    </row>
    <row r="22" spans="1:14" ht="31.5">
      <c r="A22" s="30" t="s">
        <v>65</v>
      </c>
      <c r="B22" s="30" t="s">
        <v>36</v>
      </c>
      <c r="C22" s="62" t="s">
        <v>57</v>
      </c>
      <c r="D22" s="73">
        <v>-300000</v>
      </c>
      <c r="E22" s="74"/>
      <c r="F22" s="72">
        <v>-300000</v>
      </c>
      <c r="G22" s="63"/>
      <c r="H22" s="72"/>
      <c r="I22" s="74"/>
      <c r="J22" s="74"/>
      <c r="K22" s="74"/>
      <c r="L22" s="74"/>
      <c r="M22" s="74"/>
      <c r="N22" s="63">
        <f t="shared" si="7"/>
        <v>-300000</v>
      </c>
    </row>
    <row r="23" spans="1:14" ht="31.5">
      <c r="A23" s="39">
        <v>1100000</v>
      </c>
      <c r="B23" s="39" t="s">
        <v>115</v>
      </c>
      <c r="C23" s="56" t="s">
        <v>116</v>
      </c>
      <c r="D23" s="64">
        <f>D24</f>
        <v>0</v>
      </c>
      <c r="E23" s="64">
        <f aca="true" t="shared" si="8" ref="E23:M23">E24</f>
        <v>0</v>
      </c>
      <c r="F23" s="64">
        <f t="shared" si="8"/>
        <v>0</v>
      </c>
      <c r="G23" s="64">
        <f t="shared" si="8"/>
        <v>0</v>
      </c>
      <c r="H23" s="64">
        <f t="shared" si="8"/>
        <v>0</v>
      </c>
      <c r="I23" s="64">
        <f t="shared" si="8"/>
        <v>0</v>
      </c>
      <c r="J23" s="64">
        <f t="shared" si="8"/>
        <v>0</v>
      </c>
      <c r="K23" s="64">
        <f t="shared" si="8"/>
        <v>0</v>
      </c>
      <c r="L23" s="64">
        <f t="shared" si="8"/>
        <v>0</v>
      </c>
      <c r="M23" s="64">
        <f t="shared" si="8"/>
        <v>0</v>
      </c>
      <c r="N23" s="64">
        <f t="shared" si="7"/>
        <v>0</v>
      </c>
    </row>
    <row r="24" spans="1:14" ht="31.5">
      <c r="A24" s="39">
        <v>1110000</v>
      </c>
      <c r="B24" s="39" t="s">
        <v>115</v>
      </c>
      <c r="C24" s="56" t="s">
        <v>116</v>
      </c>
      <c r="D24" s="64">
        <f>D25+D26+D29</f>
        <v>0</v>
      </c>
      <c r="E24" s="64">
        <f aca="true" t="shared" si="9" ref="E24:M24">E25+E26+E29</f>
        <v>0</v>
      </c>
      <c r="F24" s="64">
        <f t="shared" si="9"/>
        <v>0</v>
      </c>
      <c r="G24" s="64">
        <f t="shared" si="9"/>
        <v>0</v>
      </c>
      <c r="H24" s="64">
        <f t="shared" si="9"/>
        <v>0</v>
      </c>
      <c r="I24" s="64">
        <f t="shared" si="9"/>
        <v>0</v>
      </c>
      <c r="J24" s="64">
        <f t="shared" si="9"/>
        <v>0</v>
      </c>
      <c r="K24" s="64">
        <f t="shared" si="9"/>
        <v>0</v>
      </c>
      <c r="L24" s="64">
        <f t="shared" si="9"/>
        <v>0</v>
      </c>
      <c r="M24" s="64">
        <f t="shared" si="9"/>
        <v>0</v>
      </c>
      <c r="N24" s="64">
        <f t="shared" si="7"/>
        <v>0</v>
      </c>
    </row>
    <row r="25" spans="1:14" ht="85.5" customHeight="1">
      <c r="A25" s="30" t="s">
        <v>117</v>
      </c>
      <c r="B25" s="30" t="s">
        <v>118</v>
      </c>
      <c r="C25" s="32" t="s">
        <v>119</v>
      </c>
      <c r="D25" s="67">
        <v>-8006</v>
      </c>
      <c r="E25" s="67"/>
      <c r="F25" s="67"/>
      <c r="G25" s="67"/>
      <c r="H25" s="67"/>
      <c r="I25" s="67"/>
      <c r="J25" s="67"/>
      <c r="K25" s="67"/>
      <c r="L25" s="67"/>
      <c r="M25" s="67"/>
      <c r="N25" s="63">
        <f t="shared" si="7"/>
        <v>-8006</v>
      </c>
    </row>
    <row r="26" spans="1:14" ht="31.5">
      <c r="A26" s="30" t="s">
        <v>126</v>
      </c>
      <c r="B26" s="88"/>
      <c r="C26" s="83" t="s">
        <v>120</v>
      </c>
      <c r="D26" s="73">
        <f>D27+D28</f>
        <v>-100118</v>
      </c>
      <c r="E26" s="73">
        <f aca="true" t="shared" si="10" ref="E26:M26">E27+E28</f>
        <v>0</v>
      </c>
      <c r="F26" s="73">
        <f t="shared" si="10"/>
        <v>0</v>
      </c>
      <c r="G26" s="73">
        <f t="shared" si="10"/>
        <v>0</v>
      </c>
      <c r="H26" s="73">
        <f t="shared" si="10"/>
        <v>0</v>
      </c>
      <c r="I26" s="73">
        <f t="shared" si="10"/>
        <v>0</v>
      </c>
      <c r="J26" s="73">
        <f t="shared" si="10"/>
        <v>0</v>
      </c>
      <c r="K26" s="73">
        <f t="shared" si="10"/>
        <v>0</v>
      </c>
      <c r="L26" s="73">
        <f t="shared" si="10"/>
        <v>0</v>
      </c>
      <c r="M26" s="73">
        <f t="shared" si="10"/>
        <v>0</v>
      </c>
      <c r="N26" s="63">
        <f t="shared" si="7"/>
        <v>-100118</v>
      </c>
    </row>
    <row r="27" spans="1:14" ht="31.5">
      <c r="A27" s="30" t="s">
        <v>127</v>
      </c>
      <c r="B27" s="30" t="s">
        <v>121</v>
      </c>
      <c r="C27" s="32" t="s">
        <v>122</v>
      </c>
      <c r="D27" s="67">
        <v>-36540</v>
      </c>
      <c r="E27" s="67"/>
      <c r="F27" s="67"/>
      <c r="G27" s="67"/>
      <c r="H27" s="67"/>
      <c r="I27" s="67"/>
      <c r="J27" s="67"/>
      <c r="K27" s="67"/>
      <c r="L27" s="67"/>
      <c r="M27" s="67"/>
      <c r="N27" s="63">
        <f t="shared" si="7"/>
        <v>-36540</v>
      </c>
    </row>
    <row r="28" spans="1:14" ht="47.25">
      <c r="A28" s="30" t="s">
        <v>128</v>
      </c>
      <c r="B28" s="30" t="s">
        <v>123</v>
      </c>
      <c r="C28" s="32" t="s">
        <v>124</v>
      </c>
      <c r="D28" s="67">
        <v>-63578</v>
      </c>
      <c r="E28" s="67"/>
      <c r="F28" s="67"/>
      <c r="G28" s="67"/>
      <c r="H28" s="67"/>
      <c r="I28" s="67"/>
      <c r="J28" s="67"/>
      <c r="K28" s="67"/>
      <c r="L28" s="67"/>
      <c r="M28" s="67"/>
      <c r="N28" s="63">
        <f t="shared" si="7"/>
        <v>-63578</v>
      </c>
    </row>
    <row r="29" spans="1:14" ht="31.5">
      <c r="A29" s="30" t="s">
        <v>129</v>
      </c>
      <c r="B29" s="30" t="s">
        <v>125</v>
      </c>
      <c r="C29" s="55" t="s">
        <v>130</v>
      </c>
      <c r="D29" s="67">
        <f>8006+100118</f>
        <v>108124</v>
      </c>
      <c r="E29" s="67"/>
      <c r="F29" s="67"/>
      <c r="G29" s="67"/>
      <c r="H29" s="67"/>
      <c r="I29" s="67"/>
      <c r="J29" s="67"/>
      <c r="K29" s="67"/>
      <c r="L29" s="67"/>
      <c r="M29" s="67"/>
      <c r="N29" s="63">
        <f t="shared" si="7"/>
        <v>108124</v>
      </c>
    </row>
    <row r="30" spans="1:14" s="23" customFormat="1" ht="31.5">
      <c r="A30" s="39">
        <v>1400000</v>
      </c>
      <c r="B30" s="39" t="s">
        <v>46</v>
      </c>
      <c r="C30" s="56" t="s">
        <v>30</v>
      </c>
      <c r="D30" s="64">
        <f>D31</f>
        <v>6352224.88</v>
      </c>
      <c r="E30" s="64">
        <f aca="true" t="shared" si="11" ref="E30:M30">E31</f>
        <v>-36900</v>
      </c>
      <c r="F30" s="64">
        <f t="shared" si="11"/>
        <v>84500</v>
      </c>
      <c r="G30" s="64">
        <f t="shared" si="11"/>
        <v>-198000</v>
      </c>
      <c r="H30" s="64">
        <f t="shared" si="11"/>
        <v>0</v>
      </c>
      <c r="I30" s="64">
        <f t="shared" si="11"/>
        <v>0</v>
      </c>
      <c r="J30" s="64">
        <f t="shared" si="11"/>
        <v>0</v>
      </c>
      <c r="K30" s="64">
        <f t="shared" si="11"/>
        <v>-198000</v>
      </c>
      <c r="L30" s="64">
        <f t="shared" si="11"/>
        <v>-198000</v>
      </c>
      <c r="M30" s="64">
        <f t="shared" si="11"/>
        <v>-198000</v>
      </c>
      <c r="N30" s="64">
        <f>D30+G30</f>
        <v>6154224.88</v>
      </c>
    </row>
    <row r="31" spans="1:14" s="23" customFormat="1" ht="31.5">
      <c r="A31" s="39">
        <v>1410000</v>
      </c>
      <c r="B31" s="39" t="s">
        <v>46</v>
      </c>
      <c r="C31" s="56" t="s">
        <v>30</v>
      </c>
      <c r="D31" s="64">
        <f>SUM(D32:D44)</f>
        <v>6352224.88</v>
      </c>
      <c r="E31" s="64">
        <f aca="true" t="shared" si="12" ref="E31:M31">SUM(E32:E44)</f>
        <v>-36900</v>
      </c>
      <c r="F31" s="64">
        <f t="shared" si="12"/>
        <v>84500</v>
      </c>
      <c r="G31" s="64">
        <f t="shared" si="12"/>
        <v>-198000</v>
      </c>
      <c r="H31" s="64">
        <f t="shared" si="12"/>
        <v>0</v>
      </c>
      <c r="I31" s="64">
        <f t="shared" si="12"/>
        <v>0</v>
      </c>
      <c r="J31" s="64">
        <f t="shared" si="12"/>
        <v>0</v>
      </c>
      <c r="K31" s="64">
        <f t="shared" si="12"/>
        <v>-198000</v>
      </c>
      <c r="L31" s="64">
        <f t="shared" si="12"/>
        <v>-198000</v>
      </c>
      <c r="M31" s="64">
        <f t="shared" si="12"/>
        <v>-198000</v>
      </c>
      <c r="N31" s="64">
        <f>D31+G31</f>
        <v>6154224.88</v>
      </c>
    </row>
    <row r="32" spans="1:18" s="23" customFormat="1" ht="31.5">
      <c r="A32" s="30" t="s">
        <v>112</v>
      </c>
      <c r="B32" s="30" t="s">
        <v>113</v>
      </c>
      <c r="C32" s="31" t="s">
        <v>114</v>
      </c>
      <c r="D32" s="71">
        <v>-100000</v>
      </c>
      <c r="E32" s="71"/>
      <c r="F32" s="71"/>
      <c r="G32" s="71"/>
      <c r="H32" s="71"/>
      <c r="I32" s="71"/>
      <c r="J32" s="71"/>
      <c r="K32" s="71"/>
      <c r="L32" s="71"/>
      <c r="M32" s="71"/>
      <c r="N32" s="63">
        <f>SUM(G32,D32)</f>
        <v>-100000</v>
      </c>
      <c r="O32" s="28"/>
      <c r="P32" s="28"/>
      <c r="Q32" s="28"/>
      <c r="R32" s="28"/>
    </row>
    <row r="33" spans="1:18" s="23" customFormat="1" ht="78.75">
      <c r="A33" s="30" t="s">
        <v>101</v>
      </c>
      <c r="B33" s="30" t="s">
        <v>11</v>
      </c>
      <c r="C33" s="31" t="s">
        <v>58</v>
      </c>
      <c r="D33" s="71">
        <f>-81050-29315</f>
        <v>-110365</v>
      </c>
      <c r="E33" s="87"/>
      <c r="F33" s="87"/>
      <c r="G33" s="71"/>
      <c r="H33" s="87"/>
      <c r="I33" s="87"/>
      <c r="J33" s="87"/>
      <c r="K33" s="72"/>
      <c r="L33" s="72"/>
      <c r="M33" s="72"/>
      <c r="N33" s="63">
        <f>SUM(G33,D33)</f>
        <v>-110365</v>
      </c>
      <c r="O33" s="28"/>
      <c r="P33" s="28"/>
      <c r="Q33" s="28"/>
      <c r="R33" s="28"/>
    </row>
    <row r="34" spans="1:18" s="23" customFormat="1" ht="47.25">
      <c r="A34" s="30" t="s">
        <v>180</v>
      </c>
      <c r="B34" s="30" t="s">
        <v>181</v>
      </c>
      <c r="C34" s="31" t="s">
        <v>182</v>
      </c>
      <c r="D34" s="71">
        <v>-10000</v>
      </c>
      <c r="E34" s="72">
        <v>-10000</v>
      </c>
      <c r="F34" s="87"/>
      <c r="G34" s="71"/>
      <c r="H34" s="87"/>
      <c r="I34" s="87"/>
      <c r="J34" s="87"/>
      <c r="K34" s="72"/>
      <c r="L34" s="72"/>
      <c r="M34" s="72"/>
      <c r="N34" s="63">
        <f>SUM(G34,D34)</f>
        <v>-10000</v>
      </c>
      <c r="O34" s="28"/>
      <c r="P34" s="28"/>
      <c r="Q34" s="28"/>
      <c r="R34" s="28"/>
    </row>
    <row r="35" spans="1:14" ht="31.5">
      <c r="A35" s="30" t="s">
        <v>75</v>
      </c>
      <c r="B35" s="30" t="s">
        <v>6</v>
      </c>
      <c r="C35" s="31" t="s">
        <v>59</v>
      </c>
      <c r="D35" s="63">
        <f>3696224.88+2000000</f>
        <v>5696224.88</v>
      </c>
      <c r="E35" s="74"/>
      <c r="F35" s="74">
        <v>87500</v>
      </c>
      <c r="G35" s="71"/>
      <c r="H35" s="74"/>
      <c r="I35" s="74"/>
      <c r="J35" s="74"/>
      <c r="K35" s="74"/>
      <c r="L35" s="74"/>
      <c r="M35" s="74"/>
      <c r="N35" s="63">
        <f aca="true" t="shared" si="13" ref="N35:N41">SUM(G35,D35)</f>
        <v>5696224.88</v>
      </c>
    </row>
    <row r="36" spans="1:14" ht="31.5">
      <c r="A36" s="30" t="s">
        <v>77</v>
      </c>
      <c r="B36" s="30" t="s">
        <v>7</v>
      </c>
      <c r="C36" s="31" t="s">
        <v>76</v>
      </c>
      <c r="D36" s="63">
        <f>86550+29315</f>
        <v>115865</v>
      </c>
      <c r="E36" s="74">
        <v>18000</v>
      </c>
      <c r="F36" s="74">
        <v>-82000</v>
      </c>
      <c r="G36" s="71"/>
      <c r="H36" s="74"/>
      <c r="I36" s="74"/>
      <c r="J36" s="74"/>
      <c r="K36" s="74"/>
      <c r="L36" s="74"/>
      <c r="M36" s="74"/>
      <c r="N36" s="63">
        <f t="shared" si="13"/>
        <v>115865</v>
      </c>
    </row>
    <row r="37" spans="1:14" ht="20.25" customHeight="1">
      <c r="A37" s="30" t="s">
        <v>78</v>
      </c>
      <c r="B37" s="30" t="s">
        <v>23</v>
      </c>
      <c r="C37" s="31" t="s">
        <v>60</v>
      </c>
      <c r="D37" s="63"/>
      <c r="E37" s="74">
        <v>-50000</v>
      </c>
      <c r="F37" s="74">
        <v>113000</v>
      </c>
      <c r="G37" s="71"/>
      <c r="H37" s="74"/>
      <c r="I37" s="74"/>
      <c r="J37" s="74"/>
      <c r="K37" s="74"/>
      <c r="L37" s="74"/>
      <c r="M37" s="74"/>
      <c r="N37" s="63">
        <f t="shared" si="13"/>
        <v>0</v>
      </c>
    </row>
    <row r="38" spans="1:14" ht="47.25">
      <c r="A38" s="30" t="s">
        <v>131</v>
      </c>
      <c r="B38" s="30" t="s">
        <v>132</v>
      </c>
      <c r="C38" s="31" t="s">
        <v>133</v>
      </c>
      <c r="D38" s="63">
        <f>30000+17000</f>
        <v>47000</v>
      </c>
      <c r="E38" s="74">
        <v>12600</v>
      </c>
      <c r="F38" s="74"/>
      <c r="G38" s="71"/>
      <c r="H38" s="74"/>
      <c r="I38" s="74"/>
      <c r="J38" s="74"/>
      <c r="K38" s="74"/>
      <c r="L38" s="74"/>
      <c r="M38" s="74"/>
      <c r="N38" s="63"/>
    </row>
    <row r="39" spans="1:14" ht="47.25">
      <c r="A39" s="30" t="s">
        <v>134</v>
      </c>
      <c r="B39" s="30" t="s">
        <v>135</v>
      </c>
      <c r="C39" s="31" t="s">
        <v>136</v>
      </c>
      <c r="D39" s="63"/>
      <c r="E39" s="74"/>
      <c r="F39" s="74">
        <v>-30000</v>
      </c>
      <c r="G39" s="71"/>
      <c r="H39" s="74"/>
      <c r="I39" s="74"/>
      <c r="J39" s="74"/>
      <c r="K39" s="74"/>
      <c r="L39" s="74"/>
      <c r="M39" s="74"/>
      <c r="N39" s="63"/>
    </row>
    <row r="40" spans="1:14" ht="21.75" customHeight="1">
      <c r="A40" s="30" t="s">
        <v>79</v>
      </c>
      <c r="B40" s="30" t="s">
        <v>8</v>
      </c>
      <c r="C40" s="31" t="s">
        <v>61</v>
      </c>
      <c r="D40" s="63">
        <v>-80000</v>
      </c>
      <c r="E40" s="74"/>
      <c r="F40" s="74">
        <v>-80000</v>
      </c>
      <c r="G40" s="71"/>
      <c r="H40" s="74"/>
      <c r="I40" s="74"/>
      <c r="J40" s="74"/>
      <c r="K40" s="74"/>
      <c r="L40" s="74"/>
      <c r="M40" s="74"/>
      <c r="N40" s="63">
        <f t="shared" si="13"/>
        <v>-80000</v>
      </c>
    </row>
    <row r="41" spans="1:14" ht="31.5">
      <c r="A41" s="30" t="s">
        <v>84</v>
      </c>
      <c r="B41" s="30" t="s">
        <v>85</v>
      </c>
      <c r="C41" s="31" t="s">
        <v>86</v>
      </c>
      <c r="D41" s="63">
        <v>797000</v>
      </c>
      <c r="E41" s="65"/>
      <c r="F41" s="65"/>
      <c r="G41" s="63">
        <v>-198000</v>
      </c>
      <c r="H41" s="65"/>
      <c r="I41" s="65"/>
      <c r="J41" s="65"/>
      <c r="K41" s="65">
        <v>-198000</v>
      </c>
      <c r="L41" s="65">
        <v>-198000</v>
      </c>
      <c r="M41" s="65">
        <v>-198000</v>
      </c>
      <c r="N41" s="63">
        <f t="shared" si="13"/>
        <v>599000</v>
      </c>
    </row>
    <row r="42" spans="1:14" ht="31.5">
      <c r="A42" s="30" t="s">
        <v>137</v>
      </c>
      <c r="B42" s="30" t="s">
        <v>138</v>
      </c>
      <c r="C42" s="31" t="s">
        <v>139</v>
      </c>
      <c r="D42" s="63">
        <v>8000</v>
      </c>
      <c r="E42" s="65">
        <v>8000</v>
      </c>
      <c r="F42" s="65"/>
      <c r="G42" s="63"/>
      <c r="H42" s="65"/>
      <c r="I42" s="65"/>
      <c r="J42" s="65"/>
      <c r="K42" s="65"/>
      <c r="L42" s="65"/>
      <c r="M42" s="65"/>
      <c r="N42" s="63">
        <f>SUM(G42,D42)</f>
        <v>8000</v>
      </c>
    </row>
    <row r="43" spans="1:14" ht="33.75" customHeight="1">
      <c r="A43" s="30" t="s">
        <v>140</v>
      </c>
      <c r="B43" s="30" t="s">
        <v>141</v>
      </c>
      <c r="C43" s="31" t="s">
        <v>142</v>
      </c>
      <c r="D43" s="63">
        <v>-30000</v>
      </c>
      <c r="E43" s="65"/>
      <c r="F43" s="65">
        <v>22000</v>
      </c>
      <c r="G43" s="63"/>
      <c r="H43" s="65"/>
      <c r="I43" s="65"/>
      <c r="J43" s="65"/>
      <c r="K43" s="65"/>
      <c r="L43" s="65"/>
      <c r="M43" s="65"/>
      <c r="N43" s="63">
        <f>SUM(G43,D43)</f>
        <v>-30000</v>
      </c>
    </row>
    <row r="44" spans="1:14" ht="16.5">
      <c r="A44" s="30" t="s">
        <v>62</v>
      </c>
      <c r="B44" s="30" t="s">
        <v>9</v>
      </c>
      <c r="C44" s="31" t="s">
        <v>81</v>
      </c>
      <c r="D44" s="67">
        <v>18500</v>
      </c>
      <c r="E44" s="66">
        <v>-15500</v>
      </c>
      <c r="F44" s="66">
        <v>54000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3">
        <f>SUM(G44,D44)</f>
        <v>18500</v>
      </c>
    </row>
    <row r="45" spans="1:30" s="23" customFormat="1" ht="31.5">
      <c r="A45" s="39">
        <v>1500000</v>
      </c>
      <c r="B45" s="39" t="s">
        <v>44</v>
      </c>
      <c r="C45" s="79" t="s">
        <v>87</v>
      </c>
      <c r="D45" s="64">
        <f>D46</f>
        <v>-5572636</v>
      </c>
      <c r="E45" s="64">
        <f aca="true" t="shared" si="14" ref="E45:M45">E46</f>
        <v>62380</v>
      </c>
      <c r="F45" s="64">
        <f t="shared" si="14"/>
        <v>-20900</v>
      </c>
      <c r="G45" s="64">
        <f t="shared" si="14"/>
        <v>22636</v>
      </c>
      <c r="H45" s="64">
        <f t="shared" si="14"/>
        <v>0</v>
      </c>
      <c r="I45" s="64">
        <f t="shared" si="14"/>
        <v>0</v>
      </c>
      <c r="J45" s="64">
        <f t="shared" si="14"/>
        <v>0</v>
      </c>
      <c r="K45" s="64">
        <f t="shared" si="14"/>
        <v>22636</v>
      </c>
      <c r="L45" s="64">
        <f t="shared" si="14"/>
        <v>22636</v>
      </c>
      <c r="M45" s="64">
        <f t="shared" si="14"/>
        <v>22636</v>
      </c>
      <c r="N45" s="64">
        <f>D45+G45</f>
        <v>-5550000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23" customFormat="1" ht="31.5">
      <c r="A46" s="39">
        <v>1510000</v>
      </c>
      <c r="B46" s="39" t="s">
        <v>44</v>
      </c>
      <c r="C46" s="79" t="s">
        <v>87</v>
      </c>
      <c r="D46" s="64">
        <f>D47+D48+D51+D53+D54+D55</f>
        <v>-5572636</v>
      </c>
      <c r="E46" s="64">
        <f aca="true" t="shared" si="15" ref="E46:M46">E47+E48+E51+E53+E54+E55</f>
        <v>62380</v>
      </c>
      <c r="F46" s="64">
        <f t="shared" si="15"/>
        <v>-20900</v>
      </c>
      <c r="G46" s="64">
        <f t="shared" si="15"/>
        <v>22636</v>
      </c>
      <c r="H46" s="64">
        <f t="shared" si="15"/>
        <v>0</v>
      </c>
      <c r="I46" s="64">
        <f t="shared" si="15"/>
        <v>0</v>
      </c>
      <c r="J46" s="64">
        <f t="shared" si="15"/>
        <v>0</v>
      </c>
      <c r="K46" s="64">
        <f t="shared" si="15"/>
        <v>22636</v>
      </c>
      <c r="L46" s="64">
        <f t="shared" si="15"/>
        <v>22636</v>
      </c>
      <c r="M46" s="64">
        <f t="shared" si="15"/>
        <v>22636</v>
      </c>
      <c r="N46" s="64">
        <f>D46+G46</f>
        <v>-5550000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23" customFormat="1" ht="31.5">
      <c r="A47" s="30" t="s">
        <v>143</v>
      </c>
      <c r="B47" s="30" t="s">
        <v>144</v>
      </c>
      <c r="C47" s="49" t="s">
        <v>145</v>
      </c>
      <c r="D47" s="71">
        <f>-200500-3500000-500000-80000-2240800+599000+31800</f>
        <v>-5890500</v>
      </c>
      <c r="E47" s="71"/>
      <c r="F47" s="71"/>
      <c r="G47" s="71"/>
      <c r="H47" s="71"/>
      <c r="I47" s="71"/>
      <c r="J47" s="71"/>
      <c r="K47" s="71"/>
      <c r="L47" s="81"/>
      <c r="M47" s="81"/>
      <c r="N47" s="63">
        <f aca="true" t="shared" si="16" ref="N47:N56">SUM(G47,D47)</f>
        <v>-5890500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23" customFormat="1" ht="63">
      <c r="A48" s="30" t="s">
        <v>104</v>
      </c>
      <c r="B48" s="82"/>
      <c r="C48" s="83" t="s">
        <v>105</v>
      </c>
      <c r="D48" s="69">
        <f>D49+D50</f>
        <v>154364</v>
      </c>
      <c r="E48" s="74">
        <f aca="true" t="shared" si="17" ref="E48:M48">E49+E50</f>
        <v>7450</v>
      </c>
      <c r="F48" s="74">
        <f t="shared" si="17"/>
        <v>-5400</v>
      </c>
      <c r="G48" s="69">
        <f t="shared" si="17"/>
        <v>22636</v>
      </c>
      <c r="H48" s="74">
        <f t="shared" si="17"/>
        <v>0</v>
      </c>
      <c r="I48" s="74">
        <f t="shared" si="17"/>
        <v>0</v>
      </c>
      <c r="J48" s="74">
        <f t="shared" si="17"/>
        <v>0</v>
      </c>
      <c r="K48" s="74">
        <f t="shared" si="17"/>
        <v>22636</v>
      </c>
      <c r="L48" s="74">
        <f t="shared" si="17"/>
        <v>22636</v>
      </c>
      <c r="M48" s="74">
        <f t="shared" si="17"/>
        <v>22636</v>
      </c>
      <c r="N48" s="63">
        <f t="shared" si="16"/>
        <v>177000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63">
      <c r="A49" s="30" t="s">
        <v>70</v>
      </c>
      <c r="B49" s="30" t="s">
        <v>0</v>
      </c>
      <c r="C49" s="60" t="s">
        <v>69</v>
      </c>
      <c r="D49" s="69">
        <v>10000</v>
      </c>
      <c r="E49" s="68"/>
      <c r="F49" s="68"/>
      <c r="G49" s="70">
        <f>H49+K49</f>
        <v>0</v>
      </c>
      <c r="H49" s="68"/>
      <c r="I49" s="68"/>
      <c r="J49" s="68"/>
      <c r="K49" s="68"/>
      <c r="L49" s="68"/>
      <c r="M49" s="68"/>
      <c r="N49" s="63">
        <f t="shared" si="16"/>
        <v>10000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0.25" customHeight="1">
      <c r="A50" s="30" t="s">
        <v>72</v>
      </c>
      <c r="B50" s="30" t="s">
        <v>1</v>
      </c>
      <c r="C50" s="84" t="s">
        <v>71</v>
      </c>
      <c r="D50" s="69">
        <f>24364+60000+60000</f>
        <v>144364</v>
      </c>
      <c r="E50" s="68">
        <v>7450</v>
      </c>
      <c r="F50" s="68">
        <v>-5400</v>
      </c>
      <c r="G50" s="70">
        <f>H50+K50</f>
        <v>22636</v>
      </c>
      <c r="H50" s="68"/>
      <c r="I50" s="68"/>
      <c r="J50" s="68"/>
      <c r="K50" s="68">
        <f>2636+20000</f>
        <v>22636</v>
      </c>
      <c r="L50" s="68">
        <f>2636+20000</f>
        <v>22636</v>
      </c>
      <c r="M50" s="68">
        <f>2636+20000</f>
        <v>22636</v>
      </c>
      <c r="N50" s="63">
        <f t="shared" si="16"/>
        <v>167000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94.5">
      <c r="A51" s="30" t="s">
        <v>156</v>
      </c>
      <c r="B51" s="30"/>
      <c r="C51" s="59" t="s">
        <v>157</v>
      </c>
      <c r="D51" s="69">
        <f>D52</f>
        <v>163500</v>
      </c>
      <c r="E51" s="68"/>
      <c r="F51" s="68"/>
      <c r="G51" s="70"/>
      <c r="H51" s="68"/>
      <c r="I51" s="68"/>
      <c r="J51" s="68"/>
      <c r="K51" s="68"/>
      <c r="L51" s="68"/>
      <c r="M51" s="68"/>
      <c r="N51" s="63">
        <f t="shared" si="16"/>
        <v>163500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67.5" customHeight="1">
      <c r="A52" s="30" t="s">
        <v>153</v>
      </c>
      <c r="B52" s="30" t="s">
        <v>154</v>
      </c>
      <c r="C52" s="59" t="s">
        <v>155</v>
      </c>
      <c r="D52" s="69">
        <v>163500</v>
      </c>
      <c r="E52" s="74"/>
      <c r="F52" s="74"/>
      <c r="G52" s="70">
        <f>H52+K52</f>
        <v>0</v>
      </c>
      <c r="H52" s="69"/>
      <c r="I52" s="69"/>
      <c r="J52" s="69"/>
      <c r="K52" s="74"/>
      <c r="L52" s="74"/>
      <c r="M52" s="74"/>
      <c r="N52" s="63">
        <f t="shared" si="16"/>
        <v>163500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51.75" customHeight="1">
      <c r="A53" s="30" t="s">
        <v>150</v>
      </c>
      <c r="B53" s="30" t="s">
        <v>151</v>
      </c>
      <c r="C53" s="60" t="s">
        <v>152</v>
      </c>
      <c r="D53" s="69"/>
      <c r="E53" s="74">
        <v>40000</v>
      </c>
      <c r="F53" s="74"/>
      <c r="G53" s="70">
        <f>H53+K53</f>
        <v>0</v>
      </c>
      <c r="H53" s="69"/>
      <c r="I53" s="69"/>
      <c r="J53" s="69"/>
      <c r="K53" s="74"/>
      <c r="L53" s="74"/>
      <c r="M53" s="74"/>
      <c r="N53" s="63">
        <f t="shared" si="16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6.5">
      <c r="A54" s="30" t="s">
        <v>66</v>
      </c>
      <c r="B54" s="30" t="s">
        <v>2</v>
      </c>
      <c r="C54" s="60" t="s">
        <v>68</v>
      </c>
      <c r="D54" s="69"/>
      <c r="E54" s="74">
        <v>12430</v>
      </c>
      <c r="F54" s="74">
        <v>-15500</v>
      </c>
      <c r="G54" s="70">
        <v>0</v>
      </c>
      <c r="H54" s="69"/>
      <c r="I54" s="69"/>
      <c r="J54" s="69"/>
      <c r="K54" s="74"/>
      <c r="L54" s="74"/>
      <c r="M54" s="74"/>
      <c r="N54" s="63">
        <f t="shared" si="16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6.5">
      <c r="A55" s="30" t="s">
        <v>146</v>
      </c>
      <c r="B55" s="30"/>
      <c r="C55" s="89" t="s">
        <v>73</v>
      </c>
      <c r="D55" s="69">
        <f>D56</f>
        <v>0</v>
      </c>
      <c r="E55" s="74">
        <f aca="true" t="shared" si="18" ref="E55:M55">E56</f>
        <v>2500</v>
      </c>
      <c r="F55" s="69">
        <f t="shared" si="18"/>
        <v>0</v>
      </c>
      <c r="G55" s="69">
        <f t="shared" si="18"/>
        <v>0</v>
      </c>
      <c r="H55" s="69">
        <f t="shared" si="18"/>
        <v>0</v>
      </c>
      <c r="I55" s="69">
        <f t="shared" si="18"/>
        <v>0</v>
      </c>
      <c r="J55" s="69">
        <f t="shared" si="18"/>
        <v>0</v>
      </c>
      <c r="K55" s="69">
        <f t="shared" si="18"/>
        <v>0</v>
      </c>
      <c r="L55" s="69">
        <f t="shared" si="18"/>
        <v>0</v>
      </c>
      <c r="M55" s="69">
        <f t="shared" si="18"/>
        <v>0</v>
      </c>
      <c r="N55" s="63">
        <f t="shared" si="16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31.5">
      <c r="A56" s="30" t="s">
        <v>147</v>
      </c>
      <c r="B56" s="30" t="s">
        <v>148</v>
      </c>
      <c r="C56" s="32" t="s">
        <v>149</v>
      </c>
      <c r="D56" s="69"/>
      <c r="E56" s="74">
        <v>2500</v>
      </c>
      <c r="F56" s="74"/>
      <c r="G56" s="70">
        <f>H56+K56</f>
        <v>0</v>
      </c>
      <c r="H56" s="69"/>
      <c r="I56" s="69"/>
      <c r="J56" s="69"/>
      <c r="K56" s="74"/>
      <c r="L56" s="68"/>
      <c r="M56" s="68"/>
      <c r="N56" s="63">
        <f t="shared" si="16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31.5">
      <c r="A57" s="39">
        <v>2000000</v>
      </c>
      <c r="B57" s="39" t="s">
        <v>158</v>
      </c>
      <c r="C57" s="56" t="s">
        <v>159</v>
      </c>
      <c r="D57" s="64">
        <f>D58</f>
        <v>0</v>
      </c>
      <c r="E57" s="64">
        <f aca="true" t="shared" si="19" ref="E57:M57">E58</f>
        <v>52700</v>
      </c>
      <c r="F57" s="64">
        <f t="shared" si="19"/>
        <v>-12500</v>
      </c>
      <c r="G57" s="64">
        <f t="shared" si="19"/>
        <v>-60000</v>
      </c>
      <c r="H57" s="64">
        <f t="shared" si="19"/>
        <v>0</v>
      </c>
      <c r="I57" s="64">
        <f t="shared" si="19"/>
        <v>0</v>
      </c>
      <c r="J57" s="64">
        <f t="shared" si="19"/>
        <v>0</v>
      </c>
      <c r="K57" s="64">
        <f t="shared" si="19"/>
        <v>-60000</v>
      </c>
      <c r="L57" s="64">
        <f t="shared" si="19"/>
        <v>-60000</v>
      </c>
      <c r="M57" s="64">
        <f t="shared" si="19"/>
        <v>-60000</v>
      </c>
      <c r="N57" s="64">
        <f aca="true" t="shared" si="20" ref="N57:N62">D57+G57</f>
        <v>-60000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31.5">
      <c r="A58" s="39">
        <v>2010000</v>
      </c>
      <c r="B58" s="39" t="s">
        <v>158</v>
      </c>
      <c r="C58" s="56" t="s">
        <v>159</v>
      </c>
      <c r="D58" s="64">
        <f>D59</f>
        <v>0</v>
      </c>
      <c r="E58" s="64">
        <f aca="true" t="shared" si="21" ref="E58:M58">E59</f>
        <v>52700</v>
      </c>
      <c r="F58" s="64">
        <f t="shared" si="21"/>
        <v>-12500</v>
      </c>
      <c r="G58" s="64">
        <f t="shared" si="21"/>
        <v>-60000</v>
      </c>
      <c r="H58" s="64">
        <f t="shared" si="21"/>
        <v>0</v>
      </c>
      <c r="I58" s="64">
        <f t="shared" si="21"/>
        <v>0</v>
      </c>
      <c r="J58" s="64">
        <f t="shared" si="21"/>
        <v>0</v>
      </c>
      <c r="K58" s="64">
        <f t="shared" si="21"/>
        <v>-60000</v>
      </c>
      <c r="L58" s="64">
        <f t="shared" si="21"/>
        <v>-60000</v>
      </c>
      <c r="M58" s="64">
        <f t="shared" si="21"/>
        <v>-60000</v>
      </c>
      <c r="N58" s="64">
        <f t="shared" si="20"/>
        <v>-60000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31.5">
      <c r="A59" s="30" t="s">
        <v>160</v>
      </c>
      <c r="B59" s="30"/>
      <c r="C59" s="31" t="s">
        <v>161</v>
      </c>
      <c r="D59" s="69">
        <f>D60</f>
        <v>0</v>
      </c>
      <c r="E59" s="69">
        <f aca="true" t="shared" si="22" ref="E59:M59">E60</f>
        <v>52700</v>
      </c>
      <c r="F59" s="69">
        <f t="shared" si="22"/>
        <v>-12500</v>
      </c>
      <c r="G59" s="69">
        <f t="shared" si="22"/>
        <v>-60000</v>
      </c>
      <c r="H59" s="69">
        <f t="shared" si="22"/>
        <v>0</v>
      </c>
      <c r="I59" s="69">
        <f t="shared" si="22"/>
        <v>0</v>
      </c>
      <c r="J59" s="69">
        <f t="shared" si="22"/>
        <v>0</v>
      </c>
      <c r="K59" s="69">
        <f t="shared" si="22"/>
        <v>-60000</v>
      </c>
      <c r="L59" s="69">
        <f t="shared" si="22"/>
        <v>-60000</v>
      </c>
      <c r="M59" s="69">
        <f t="shared" si="22"/>
        <v>-60000</v>
      </c>
      <c r="N59" s="63">
        <f t="shared" si="20"/>
        <v>-60000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47.25">
      <c r="A60" s="30" t="s">
        <v>162</v>
      </c>
      <c r="B60" s="30" t="s">
        <v>163</v>
      </c>
      <c r="C60" s="60" t="s">
        <v>164</v>
      </c>
      <c r="D60" s="69"/>
      <c r="E60" s="74">
        <v>52700</v>
      </c>
      <c r="F60" s="74">
        <v>-12500</v>
      </c>
      <c r="G60" s="70">
        <f>H60+K60</f>
        <v>-60000</v>
      </c>
      <c r="H60" s="69"/>
      <c r="I60" s="69"/>
      <c r="J60" s="69"/>
      <c r="K60" s="74">
        <v>-60000</v>
      </c>
      <c r="L60" s="68">
        <v>-60000</v>
      </c>
      <c r="M60" s="68">
        <v>-60000</v>
      </c>
      <c r="N60" s="63">
        <f t="shared" si="20"/>
        <v>-60000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14" s="23" customFormat="1" ht="31.5">
      <c r="A61" s="39">
        <v>2400000</v>
      </c>
      <c r="B61" s="39" t="s">
        <v>43</v>
      </c>
      <c r="C61" s="56" t="s">
        <v>29</v>
      </c>
      <c r="D61" s="64">
        <f>D62</f>
        <v>-95000</v>
      </c>
      <c r="E61" s="64">
        <f aca="true" t="shared" si="23" ref="E61:M61">E62</f>
        <v>0</v>
      </c>
      <c r="F61" s="64">
        <f t="shared" si="23"/>
        <v>0</v>
      </c>
      <c r="G61" s="64">
        <f t="shared" si="23"/>
        <v>95000</v>
      </c>
      <c r="H61" s="64">
        <f t="shared" si="23"/>
        <v>0</v>
      </c>
      <c r="I61" s="64">
        <f t="shared" si="23"/>
        <v>0</v>
      </c>
      <c r="J61" s="64">
        <f t="shared" si="23"/>
        <v>0</v>
      </c>
      <c r="K61" s="64">
        <f t="shared" si="23"/>
        <v>95000</v>
      </c>
      <c r="L61" s="64">
        <f t="shared" si="23"/>
        <v>95000</v>
      </c>
      <c r="M61" s="64">
        <f t="shared" si="23"/>
        <v>95000</v>
      </c>
      <c r="N61" s="64">
        <f t="shared" si="20"/>
        <v>0</v>
      </c>
    </row>
    <row r="62" spans="1:14" s="23" customFormat="1" ht="31.5">
      <c r="A62" s="39">
        <v>2410000</v>
      </c>
      <c r="B62" s="39" t="s">
        <v>43</v>
      </c>
      <c r="C62" s="56" t="s">
        <v>29</v>
      </c>
      <c r="D62" s="64">
        <f>D63+D64+D65</f>
        <v>-95000</v>
      </c>
      <c r="E62" s="64">
        <f aca="true" t="shared" si="24" ref="E62:M62">E63+E64+E65</f>
        <v>0</v>
      </c>
      <c r="F62" s="64">
        <f t="shared" si="24"/>
        <v>0</v>
      </c>
      <c r="G62" s="64">
        <f t="shared" si="24"/>
        <v>95000</v>
      </c>
      <c r="H62" s="64">
        <f t="shared" si="24"/>
        <v>0</v>
      </c>
      <c r="I62" s="64">
        <f t="shared" si="24"/>
        <v>0</v>
      </c>
      <c r="J62" s="64">
        <f t="shared" si="24"/>
        <v>0</v>
      </c>
      <c r="K62" s="64">
        <f t="shared" si="24"/>
        <v>95000</v>
      </c>
      <c r="L62" s="64">
        <f t="shared" si="24"/>
        <v>95000</v>
      </c>
      <c r="M62" s="64">
        <f t="shared" si="24"/>
        <v>95000</v>
      </c>
      <c r="N62" s="64">
        <f t="shared" si="20"/>
        <v>0</v>
      </c>
    </row>
    <row r="63" spans="1:14" ht="33" customHeight="1">
      <c r="A63" s="30">
        <v>2414030</v>
      </c>
      <c r="B63" s="30" t="s">
        <v>165</v>
      </c>
      <c r="C63" s="55" t="s">
        <v>166</v>
      </c>
      <c r="D63" s="69"/>
      <c r="E63" s="65"/>
      <c r="F63" s="65"/>
      <c r="G63" s="69">
        <v>70000</v>
      </c>
      <c r="H63" s="65"/>
      <c r="I63" s="65"/>
      <c r="J63" s="65"/>
      <c r="K63" s="65">
        <v>70000</v>
      </c>
      <c r="L63" s="65">
        <v>70000</v>
      </c>
      <c r="M63" s="65">
        <v>70000</v>
      </c>
      <c r="N63" s="63">
        <f>SUM(G63,D63)</f>
        <v>70000</v>
      </c>
    </row>
    <row r="64" spans="1:14" ht="16.5">
      <c r="A64" s="30">
        <v>2414060</v>
      </c>
      <c r="B64" s="30" t="s">
        <v>3</v>
      </c>
      <c r="C64" s="55" t="s">
        <v>167</v>
      </c>
      <c r="D64" s="69"/>
      <c r="E64" s="65"/>
      <c r="F64" s="65"/>
      <c r="G64" s="69">
        <v>25000</v>
      </c>
      <c r="H64" s="65"/>
      <c r="I64" s="65"/>
      <c r="J64" s="65"/>
      <c r="K64" s="65">
        <v>25000</v>
      </c>
      <c r="L64" s="65">
        <v>25000</v>
      </c>
      <c r="M64" s="65">
        <v>25000</v>
      </c>
      <c r="N64" s="63"/>
    </row>
    <row r="65" spans="1:14" ht="16.5" customHeight="1">
      <c r="A65" s="30" t="s">
        <v>74</v>
      </c>
      <c r="B65" s="30" t="s">
        <v>4</v>
      </c>
      <c r="C65" s="55" t="s">
        <v>24</v>
      </c>
      <c r="D65" s="63">
        <v>-95000</v>
      </c>
      <c r="E65" s="65">
        <v>0</v>
      </c>
      <c r="F65" s="65">
        <v>0</v>
      </c>
      <c r="G65" s="69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f>SUM(G65,D65)</f>
        <v>-95000</v>
      </c>
    </row>
    <row r="66" spans="1:14" ht="16.5">
      <c r="A66" s="39" t="s">
        <v>170</v>
      </c>
      <c r="B66" s="39" t="s">
        <v>169</v>
      </c>
      <c r="C66" s="79" t="s">
        <v>168</v>
      </c>
      <c r="D66" s="76">
        <f>D67</f>
        <v>290000</v>
      </c>
      <c r="E66" s="76">
        <f aca="true" t="shared" si="25" ref="E66:M66">E67</f>
        <v>0</v>
      </c>
      <c r="F66" s="76">
        <f t="shared" si="25"/>
        <v>0</v>
      </c>
      <c r="G66" s="76">
        <f t="shared" si="25"/>
        <v>0</v>
      </c>
      <c r="H66" s="76">
        <f t="shared" si="25"/>
        <v>0</v>
      </c>
      <c r="I66" s="76">
        <f t="shared" si="25"/>
        <v>0</v>
      </c>
      <c r="J66" s="76">
        <f t="shared" si="25"/>
        <v>0</v>
      </c>
      <c r="K66" s="76">
        <f t="shared" si="25"/>
        <v>0</v>
      </c>
      <c r="L66" s="76">
        <f t="shared" si="25"/>
        <v>0</v>
      </c>
      <c r="M66" s="76">
        <f t="shared" si="25"/>
        <v>0</v>
      </c>
      <c r="N66" s="76">
        <f aca="true" t="shared" si="26" ref="N66:N71">D66+G66</f>
        <v>290000</v>
      </c>
    </row>
    <row r="67" spans="1:14" ht="16.5">
      <c r="A67" s="39" t="s">
        <v>171</v>
      </c>
      <c r="B67" s="39" t="s">
        <v>169</v>
      </c>
      <c r="C67" s="79" t="s">
        <v>168</v>
      </c>
      <c r="D67" s="76">
        <f>D68</f>
        <v>290000</v>
      </c>
      <c r="E67" s="76">
        <f>E68</f>
        <v>0</v>
      </c>
      <c r="F67" s="76">
        <f>F68</f>
        <v>0</v>
      </c>
      <c r="G67" s="76">
        <f aca="true" t="shared" si="27" ref="G67:M67">G68</f>
        <v>0</v>
      </c>
      <c r="H67" s="76">
        <f t="shared" si="27"/>
        <v>0</v>
      </c>
      <c r="I67" s="76">
        <f t="shared" si="27"/>
        <v>0</v>
      </c>
      <c r="J67" s="76">
        <f t="shared" si="27"/>
        <v>0</v>
      </c>
      <c r="K67" s="76">
        <f t="shared" si="27"/>
        <v>0</v>
      </c>
      <c r="L67" s="76">
        <f t="shared" si="27"/>
        <v>0</v>
      </c>
      <c r="M67" s="76">
        <f t="shared" si="27"/>
        <v>0</v>
      </c>
      <c r="N67" s="76">
        <f t="shared" si="26"/>
        <v>290000</v>
      </c>
    </row>
    <row r="68" spans="1:14" ht="63">
      <c r="A68" s="30" t="s">
        <v>178</v>
      </c>
      <c r="B68" s="30" t="s">
        <v>176</v>
      </c>
      <c r="C68" s="41" t="s">
        <v>177</v>
      </c>
      <c r="D68" s="69">
        <v>290000</v>
      </c>
      <c r="E68" s="67"/>
      <c r="F68" s="67"/>
      <c r="G68" s="69">
        <f>H68+K68</f>
        <v>0</v>
      </c>
      <c r="H68" s="75"/>
      <c r="I68" s="66"/>
      <c r="J68" s="66"/>
      <c r="K68" s="66"/>
      <c r="L68" s="66"/>
      <c r="M68" s="66"/>
      <c r="N68" s="63">
        <f t="shared" si="26"/>
        <v>290000</v>
      </c>
    </row>
    <row r="69" spans="1:14" ht="63">
      <c r="A69" s="39" t="s">
        <v>195</v>
      </c>
      <c r="B69" s="39" t="s">
        <v>191</v>
      </c>
      <c r="C69" s="42" t="s">
        <v>192</v>
      </c>
      <c r="D69" s="64">
        <f aca="true" t="shared" si="28" ref="D69:M70">D70</f>
        <v>0</v>
      </c>
      <c r="E69" s="64">
        <f t="shared" si="28"/>
        <v>0</v>
      </c>
      <c r="F69" s="64">
        <f t="shared" si="28"/>
        <v>0</v>
      </c>
      <c r="G69" s="64">
        <f t="shared" si="28"/>
        <v>1045572.66</v>
      </c>
      <c r="H69" s="64">
        <f t="shared" si="28"/>
        <v>1045572.66</v>
      </c>
      <c r="I69" s="64">
        <f t="shared" si="28"/>
        <v>0</v>
      </c>
      <c r="J69" s="64">
        <f t="shared" si="28"/>
        <v>0</v>
      </c>
      <c r="K69" s="64">
        <f t="shared" si="28"/>
        <v>0</v>
      </c>
      <c r="L69" s="64">
        <f t="shared" si="28"/>
        <v>0</v>
      </c>
      <c r="M69" s="64">
        <f t="shared" si="28"/>
        <v>0</v>
      </c>
      <c r="N69" s="64">
        <f t="shared" si="26"/>
        <v>1045572.66</v>
      </c>
    </row>
    <row r="70" spans="1:14" ht="63">
      <c r="A70" s="39" t="s">
        <v>196</v>
      </c>
      <c r="B70" s="39" t="s">
        <v>191</v>
      </c>
      <c r="C70" s="42" t="s">
        <v>192</v>
      </c>
      <c r="D70" s="64">
        <f t="shared" si="28"/>
        <v>0</v>
      </c>
      <c r="E70" s="64">
        <f t="shared" si="28"/>
        <v>0</v>
      </c>
      <c r="F70" s="64">
        <f t="shared" si="28"/>
        <v>0</v>
      </c>
      <c r="G70" s="64">
        <f t="shared" si="28"/>
        <v>1045572.66</v>
      </c>
      <c r="H70" s="64">
        <f t="shared" si="28"/>
        <v>1045572.66</v>
      </c>
      <c r="I70" s="64">
        <f t="shared" si="28"/>
        <v>0</v>
      </c>
      <c r="J70" s="64">
        <f t="shared" si="28"/>
        <v>0</v>
      </c>
      <c r="K70" s="64">
        <f t="shared" si="28"/>
        <v>0</v>
      </c>
      <c r="L70" s="64">
        <f t="shared" si="28"/>
        <v>0</v>
      </c>
      <c r="M70" s="64">
        <f t="shared" si="28"/>
        <v>0</v>
      </c>
      <c r="N70" s="64">
        <f t="shared" si="26"/>
        <v>1045572.66</v>
      </c>
    </row>
    <row r="71" spans="1:14" ht="16.5">
      <c r="A71" s="30" t="s">
        <v>199</v>
      </c>
      <c r="B71" s="30">
        <v>100602</v>
      </c>
      <c r="C71" s="32" t="s">
        <v>198</v>
      </c>
      <c r="D71" s="69"/>
      <c r="E71" s="67"/>
      <c r="F71" s="67"/>
      <c r="G71" s="69">
        <f>H71+K71</f>
        <v>1045572.66</v>
      </c>
      <c r="H71" s="65">
        <v>1045572.66</v>
      </c>
      <c r="I71" s="66"/>
      <c r="J71" s="66"/>
      <c r="K71" s="66"/>
      <c r="L71" s="66"/>
      <c r="M71" s="66"/>
      <c r="N71" s="63">
        <f t="shared" si="26"/>
        <v>1045572.66</v>
      </c>
    </row>
    <row r="72" spans="1:14" s="26" customFormat="1" ht="31.5">
      <c r="A72" s="39">
        <v>4700000</v>
      </c>
      <c r="B72" s="39" t="s">
        <v>42</v>
      </c>
      <c r="C72" s="42" t="s">
        <v>88</v>
      </c>
      <c r="D72" s="76">
        <f>D73</f>
        <v>0</v>
      </c>
      <c r="E72" s="76">
        <f aca="true" t="shared" si="29" ref="E72:M72">E73</f>
        <v>0</v>
      </c>
      <c r="F72" s="76">
        <f t="shared" si="29"/>
        <v>0</v>
      </c>
      <c r="G72" s="76">
        <f t="shared" si="29"/>
        <v>-12204</v>
      </c>
      <c r="H72" s="76">
        <f t="shared" si="29"/>
        <v>0</v>
      </c>
      <c r="I72" s="76">
        <f t="shared" si="29"/>
        <v>0</v>
      </c>
      <c r="J72" s="76">
        <f t="shared" si="29"/>
        <v>0</v>
      </c>
      <c r="K72" s="76">
        <f t="shared" si="29"/>
        <v>-12204</v>
      </c>
      <c r="L72" s="76">
        <f t="shared" si="29"/>
        <v>-12204</v>
      </c>
      <c r="M72" s="76">
        <f t="shared" si="29"/>
        <v>0</v>
      </c>
      <c r="N72" s="77">
        <f>SUM(G72,D72)</f>
        <v>-12204</v>
      </c>
    </row>
    <row r="73" spans="1:14" s="26" customFormat="1" ht="31.5">
      <c r="A73" s="39">
        <v>4710000</v>
      </c>
      <c r="B73" s="39" t="s">
        <v>42</v>
      </c>
      <c r="C73" s="42" t="s">
        <v>88</v>
      </c>
      <c r="D73" s="76">
        <f>D74</f>
        <v>0</v>
      </c>
      <c r="E73" s="76">
        <f>E74</f>
        <v>0</v>
      </c>
      <c r="F73" s="76">
        <f>F74</f>
        <v>0</v>
      </c>
      <c r="G73" s="76">
        <f aca="true" t="shared" si="30" ref="G73:M73">G74</f>
        <v>-12204</v>
      </c>
      <c r="H73" s="76">
        <f t="shared" si="30"/>
        <v>0</v>
      </c>
      <c r="I73" s="76">
        <f t="shared" si="30"/>
        <v>0</v>
      </c>
      <c r="J73" s="76">
        <f t="shared" si="30"/>
        <v>0</v>
      </c>
      <c r="K73" s="76">
        <f t="shared" si="30"/>
        <v>-12204</v>
      </c>
      <c r="L73" s="76">
        <f t="shared" si="30"/>
        <v>-12204</v>
      </c>
      <c r="M73" s="76">
        <f t="shared" si="30"/>
        <v>0</v>
      </c>
      <c r="N73" s="76">
        <f>D73+G73</f>
        <v>-12204</v>
      </c>
    </row>
    <row r="74" spans="1:14" s="26" customFormat="1" ht="31.5">
      <c r="A74" s="30">
        <v>4716310</v>
      </c>
      <c r="B74" s="30" t="s">
        <v>31</v>
      </c>
      <c r="C74" s="55" t="s">
        <v>80</v>
      </c>
      <c r="D74" s="69"/>
      <c r="E74" s="67"/>
      <c r="F74" s="67"/>
      <c r="G74" s="69">
        <f>H74+K74</f>
        <v>-12204</v>
      </c>
      <c r="H74" s="75"/>
      <c r="I74" s="66"/>
      <c r="J74" s="66"/>
      <c r="K74" s="66">
        <v>-12204</v>
      </c>
      <c r="L74" s="66">
        <v>-12204</v>
      </c>
      <c r="M74" s="66"/>
      <c r="N74" s="69">
        <f>SUM(G74,D74)</f>
        <v>-12204</v>
      </c>
    </row>
    <row r="75" spans="1:14" s="26" customFormat="1" ht="47.25">
      <c r="A75" s="39" t="s">
        <v>174</v>
      </c>
      <c r="B75" s="39" t="s">
        <v>172</v>
      </c>
      <c r="C75" s="42" t="s">
        <v>173</v>
      </c>
      <c r="D75" s="64">
        <f>D76</f>
        <v>31800</v>
      </c>
      <c r="E75" s="64"/>
      <c r="F75" s="64"/>
      <c r="G75" s="64">
        <f>G76</f>
        <v>0</v>
      </c>
      <c r="H75" s="64"/>
      <c r="I75" s="64"/>
      <c r="J75" s="64"/>
      <c r="K75" s="64"/>
      <c r="L75" s="64"/>
      <c r="M75" s="64"/>
      <c r="N75" s="64">
        <f>SUM(G75,D75)</f>
        <v>31800</v>
      </c>
    </row>
    <row r="76" spans="1:14" s="26" customFormat="1" ht="47.25">
      <c r="A76" s="39" t="s">
        <v>175</v>
      </c>
      <c r="B76" s="39" t="s">
        <v>172</v>
      </c>
      <c r="C76" s="42" t="s">
        <v>173</v>
      </c>
      <c r="D76" s="64">
        <f>D77</f>
        <v>31800</v>
      </c>
      <c r="E76" s="64"/>
      <c r="F76" s="64"/>
      <c r="G76" s="64">
        <f>G77</f>
        <v>0</v>
      </c>
      <c r="H76" s="64"/>
      <c r="I76" s="64"/>
      <c r="J76" s="64"/>
      <c r="K76" s="64"/>
      <c r="L76" s="64"/>
      <c r="M76" s="64"/>
      <c r="N76" s="64">
        <f>D76+G76</f>
        <v>31800</v>
      </c>
    </row>
    <row r="77" spans="1:14" s="26" customFormat="1" ht="116.25" customHeight="1">
      <c r="A77" s="30" t="s">
        <v>179</v>
      </c>
      <c r="B77" s="90" t="s">
        <v>100</v>
      </c>
      <c r="C77" s="59" t="s">
        <v>185</v>
      </c>
      <c r="D77" s="69">
        <v>31800</v>
      </c>
      <c r="E77" s="78"/>
      <c r="F77" s="78"/>
      <c r="G77" s="69"/>
      <c r="H77" s="78"/>
      <c r="I77" s="78"/>
      <c r="J77" s="78"/>
      <c r="K77" s="78"/>
      <c r="L77" s="78"/>
      <c r="M77" s="78"/>
      <c r="N77" s="69">
        <f>SUM(G77,D77)</f>
        <v>31800</v>
      </c>
    </row>
    <row r="78" spans="1:14" s="26" customFormat="1" ht="16.5">
      <c r="A78" s="50">
        <v>7618010</v>
      </c>
      <c r="B78" s="91" t="s">
        <v>183</v>
      </c>
      <c r="C78" s="61" t="s">
        <v>184</v>
      </c>
      <c r="D78" s="64">
        <v>-2650000</v>
      </c>
      <c r="E78" s="64"/>
      <c r="F78" s="64"/>
      <c r="G78" s="64"/>
      <c r="H78" s="64"/>
      <c r="I78" s="64"/>
      <c r="J78" s="64"/>
      <c r="K78" s="64"/>
      <c r="L78" s="64"/>
      <c r="M78" s="64"/>
      <c r="N78" s="64">
        <f>D78+G78</f>
        <v>-2650000</v>
      </c>
    </row>
    <row r="79" spans="1:15" s="23" customFormat="1" ht="16.5">
      <c r="A79" s="53"/>
      <c r="B79" s="54"/>
      <c r="C79" s="61" t="s">
        <v>22</v>
      </c>
      <c r="D79" s="64">
        <f>D12+D15+D19+D23+D30+D45+D57+D61+D66+D72+D75+D78+D69</f>
        <v>-1643611.12</v>
      </c>
      <c r="E79" s="64">
        <f aca="true" t="shared" si="31" ref="E79:N79">E12+E15+E19+E23+E30+E45+E57+E61+E66+E72+E75+E78+E69</f>
        <v>78180</v>
      </c>
      <c r="F79" s="64">
        <f t="shared" si="31"/>
        <v>11118</v>
      </c>
      <c r="G79" s="64">
        <f t="shared" si="31"/>
        <v>893004.66</v>
      </c>
      <c r="H79" s="64">
        <f t="shared" si="31"/>
        <v>1045572.66</v>
      </c>
      <c r="I79" s="64">
        <f t="shared" si="31"/>
        <v>0</v>
      </c>
      <c r="J79" s="64">
        <f t="shared" si="31"/>
        <v>0</v>
      </c>
      <c r="K79" s="64">
        <f t="shared" si="31"/>
        <v>-152568</v>
      </c>
      <c r="L79" s="64">
        <f t="shared" si="31"/>
        <v>-152568</v>
      </c>
      <c r="M79" s="64">
        <f t="shared" si="31"/>
        <v>-140364</v>
      </c>
      <c r="N79" s="64">
        <f t="shared" si="31"/>
        <v>-750606.4600000001</v>
      </c>
      <c r="O79" s="64"/>
    </row>
    <row r="80" spans="1:14" s="23" customFormat="1" ht="16.5">
      <c r="A80" s="50"/>
      <c r="B80" s="57"/>
      <c r="C80" s="58" t="s">
        <v>20</v>
      </c>
      <c r="D80" s="64">
        <f>D81+D90+D84+D87</f>
        <v>45018800</v>
      </c>
      <c r="E80" s="64">
        <f aca="true" t="shared" si="32" ref="E80:N80">E81+E90+E84+E87</f>
        <v>0</v>
      </c>
      <c r="F80" s="64">
        <f t="shared" si="32"/>
        <v>0</v>
      </c>
      <c r="G80" s="64">
        <f t="shared" si="32"/>
        <v>171078227.34</v>
      </c>
      <c r="H80" s="64">
        <f t="shared" si="32"/>
        <v>171078227.34</v>
      </c>
      <c r="I80" s="64">
        <f t="shared" si="32"/>
        <v>0</v>
      </c>
      <c r="J80" s="64">
        <f t="shared" si="32"/>
        <v>0</v>
      </c>
      <c r="K80" s="64">
        <f t="shared" si="32"/>
        <v>0</v>
      </c>
      <c r="L80" s="64">
        <f t="shared" si="32"/>
        <v>0</v>
      </c>
      <c r="M80" s="64">
        <f t="shared" si="32"/>
        <v>0</v>
      </c>
      <c r="N80" s="64">
        <f t="shared" si="32"/>
        <v>216097027.34</v>
      </c>
    </row>
    <row r="81" spans="1:14" ht="31.5">
      <c r="A81" s="39" t="s">
        <v>95</v>
      </c>
      <c r="B81" s="39" t="s">
        <v>46</v>
      </c>
      <c r="C81" s="42" t="s">
        <v>30</v>
      </c>
      <c r="D81" s="64">
        <f>D82</f>
        <v>110000</v>
      </c>
      <c r="E81" s="64">
        <f aca="true" t="shared" si="33" ref="E81:M81">E82</f>
        <v>0</v>
      </c>
      <c r="F81" s="64">
        <f t="shared" si="33"/>
        <v>0</v>
      </c>
      <c r="G81" s="64">
        <f t="shared" si="33"/>
        <v>0</v>
      </c>
      <c r="H81" s="64">
        <f t="shared" si="33"/>
        <v>0</v>
      </c>
      <c r="I81" s="64">
        <f t="shared" si="33"/>
        <v>0</v>
      </c>
      <c r="J81" s="64">
        <f t="shared" si="33"/>
        <v>0</v>
      </c>
      <c r="K81" s="64">
        <f t="shared" si="33"/>
        <v>0</v>
      </c>
      <c r="L81" s="64">
        <f t="shared" si="33"/>
        <v>0</v>
      </c>
      <c r="M81" s="64">
        <f t="shared" si="33"/>
        <v>0</v>
      </c>
      <c r="N81" s="64">
        <f aca="true" t="shared" si="34" ref="N81:N93">D81+G81</f>
        <v>110000</v>
      </c>
    </row>
    <row r="82" spans="1:14" ht="31.5">
      <c r="A82" s="39" t="s">
        <v>96</v>
      </c>
      <c r="B82" s="39" t="s">
        <v>46</v>
      </c>
      <c r="C82" s="42" t="s">
        <v>30</v>
      </c>
      <c r="D82" s="64">
        <f>D83</f>
        <v>110000</v>
      </c>
      <c r="E82" s="64">
        <f aca="true" t="shared" si="35" ref="E82:M82">E83</f>
        <v>0</v>
      </c>
      <c r="F82" s="64">
        <f t="shared" si="35"/>
        <v>0</v>
      </c>
      <c r="G82" s="64">
        <f t="shared" si="35"/>
        <v>0</v>
      </c>
      <c r="H82" s="64">
        <f t="shared" si="35"/>
        <v>0</v>
      </c>
      <c r="I82" s="64">
        <f t="shared" si="35"/>
        <v>0</v>
      </c>
      <c r="J82" s="64">
        <f t="shared" si="35"/>
        <v>0</v>
      </c>
      <c r="K82" s="64">
        <f t="shared" si="35"/>
        <v>0</v>
      </c>
      <c r="L82" s="64">
        <f t="shared" si="35"/>
        <v>0</v>
      </c>
      <c r="M82" s="64">
        <f t="shared" si="35"/>
        <v>0</v>
      </c>
      <c r="N82" s="64">
        <f t="shared" si="34"/>
        <v>110000</v>
      </c>
    </row>
    <row r="83" spans="1:14" ht="51.75" customHeight="1">
      <c r="A83" s="30" t="s">
        <v>102</v>
      </c>
      <c r="B83" s="30" t="s">
        <v>103</v>
      </c>
      <c r="C83" s="86" t="s">
        <v>106</v>
      </c>
      <c r="D83" s="70">
        <v>110000</v>
      </c>
      <c r="E83" s="71"/>
      <c r="F83" s="71"/>
      <c r="G83" s="69">
        <f>H83+K83</f>
        <v>0</v>
      </c>
      <c r="H83" s="71"/>
      <c r="I83" s="71"/>
      <c r="J83" s="71"/>
      <c r="K83" s="72"/>
      <c r="L83" s="72"/>
      <c r="M83" s="72"/>
      <c r="N83" s="71">
        <f t="shared" si="34"/>
        <v>110000</v>
      </c>
    </row>
    <row r="84" spans="1:14" ht="31.5">
      <c r="A84" s="39">
        <v>1500000</v>
      </c>
      <c r="B84" s="39" t="s">
        <v>44</v>
      </c>
      <c r="C84" s="42" t="s">
        <v>87</v>
      </c>
      <c r="D84" s="64">
        <f>D85</f>
        <v>53110900</v>
      </c>
      <c r="E84" s="64"/>
      <c r="F84" s="64"/>
      <c r="G84" s="64"/>
      <c r="H84" s="64"/>
      <c r="I84" s="64"/>
      <c r="J84" s="64"/>
      <c r="K84" s="64"/>
      <c r="L84" s="64"/>
      <c r="M84" s="64"/>
      <c r="N84" s="64">
        <f aca="true" t="shared" si="36" ref="N84:N89">D84+G84</f>
        <v>53110900</v>
      </c>
    </row>
    <row r="85" spans="1:14" ht="31.5">
      <c r="A85" s="39">
        <v>1510000</v>
      </c>
      <c r="B85" s="39" t="s">
        <v>44</v>
      </c>
      <c r="C85" s="42" t="s">
        <v>87</v>
      </c>
      <c r="D85" s="64">
        <f>D86</f>
        <v>53110900</v>
      </c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36"/>
        <v>53110900</v>
      </c>
    </row>
    <row r="86" spans="1:14" ht="78.75">
      <c r="A86" s="30" t="s">
        <v>189</v>
      </c>
      <c r="B86" s="30">
        <v>250326</v>
      </c>
      <c r="C86" s="32" t="s">
        <v>190</v>
      </c>
      <c r="D86" s="70">
        <v>53110900</v>
      </c>
      <c r="E86" s="71"/>
      <c r="F86" s="71"/>
      <c r="G86" s="69"/>
      <c r="H86" s="71"/>
      <c r="I86" s="71"/>
      <c r="J86" s="71"/>
      <c r="K86" s="72"/>
      <c r="L86" s="72"/>
      <c r="M86" s="72"/>
      <c r="N86" s="71">
        <f t="shared" si="36"/>
        <v>53110900</v>
      </c>
    </row>
    <row r="87" spans="1:14" ht="63">
      <c r="A87" s="39" t="s">
        <v>195</v>
      </c>
      <c r="B87" s="39" t="s">
        <v>191</v>
      </c>
      <c r="C87" s="42" t="s">
        <v>192</v>
      </c>
      <c r="D87" s="64">
        <f>D88</f>
        <v>0</v>
      </c>
      <c r="E87" s="64">
        <f aca="true" t="shared" si="37" ref="E87:M87">E88</f>
        <v>0</v>
      </c>
      <c r="F87" s="64">
        <f t="shared" si="37"/>
        <v>0</v>
      </c>
      <c r="G87" s="64">
        <f t="shared" si="37"/>
        <v>171078227.34</v>
      </c>
      <c r="H87" s="64">
        <f t="shared" si="37"/>
        <v>171078227.34</v>
      </c>
      <c r="I87" s="64">
        <f t="shared" si="37"/>
        <v>0</v>
      </c>
      <c r="J87" s="64">
        <f t="shared" si="37"/>
        <v>0</v>
      </c>
      <c r="K87" s="64">
        <f t="shared" si="37"/>
        <v>0</v>
      </c>
      <c r="L87" s="64">
        <f t="shared" si="37"/>
        <v>0</v>
      </c>
      <c r="M87" s="64">
        <f t="shared" si="37"/>
        <v>0</v>
      </c>
      <c r="N87" s="64">
        <f t="shared" si="36"/>
        <v>171078227.34</v>
      </c>
    </row>
    <row r="88" spans="1:14" ht="63">
      <c r="A88" s="39" t="s">
        <v>196</v>
      </c>
      <c r="B88" s="39" t="s">
        <v>191</v>
      </c>
      <c r="C88" s="42" t="s">
        <v>192</v>
      </c>
      <c r="D88" s="64">
        <f>D89</f>
        <v>0</v>
      </c>
      <c r="E88" s="64">
        <f aca="true" t="shared" si="38" ref="E88:M88">E89</f>
        <v>0</v>
      </c>
      <c r="F88" s="64">
        <f t="shared" si="38"/>
        <v>0</v>
      </c>
      <c r="G88" s="64">
        <f t="shared" si="38"/>
        <v>171078227.34</v>
      </c>
      <c r="H88" s="64">
        <f t="shared" si="38"/>
        <v>171078227.34</v>
      </c>
      <c r="I88" s="64">
        <f t="shared" si="38"/>
        <v>0</v>
      </c>
      <c r="J88" s="64">
        <f t="shared" si="38"/>
        <v>0</v>
      </c>
      <c r="K88" s="64">
        <f t="shared" si="38"/>
        <v>0</v>
      </c>
      <c r="L88" s="64">
        <f t="shared" si="38"/>
        <v>0</v>
      </c>
      <c r="M88" s="64">
        <f t="shared" si="38"/>
        <v>0</v>
      </c>
      <c r="N88" s="64">
        <f t="shared" si="36"/>
        <v>171078227.34</v>
      </c>
    </row>
    <row r="89" spans="1:14" ht="228.75" customHeight="1">
      <c r="A89" s="30" t="s">
        <v>197</v>
      </c>
      <c r="B89" s="93" t="s">
        <v>193</v>
      </c>
      <c r="C89" s="94" t="s">
        <v>194</v>
      </c>
      <c r="D89" s="70"/>
      <c r="E89" s="71"/>
      <c r="F89" s="71"/>
      <c r="G89" s="69">
        <f>H89+K89</f>
        <v>171078227.34</v>
      </c>
      <c r="H89" s="72">
        <v>171078227.34</v>
      </c>
      <c r="I89" s="71"/>
      <c r="J89" s="71"/>
      <c r="K89" s="72"/>
      <c r="L89" s="72"/>
      <c r="M89" s="72"/>
      <c r="N89" s="71">
        <f t="shared" si="36"/>
        <v>171078227.34</v>
      </c>
    </row>
    <row r="90" spans="1:14" ht="31.5">
      <c r="A90" s="39" t="s">
        <v>97</v>
      </c>
      <c r="B90" s="39" t="s">
        <v>93</v>
      </c>
      <c r="C90" s="42" t="s">
        <v>94</v>
      </c>
      <c r="D90" s="64">
        <f>D91</f>
        <v>-8202100</v>
      </c>
      <c r="E90" s="64">
        <f aca="true" t="shared" si="39" ref="E90:M90">E91</f>
        <v>0</v>
      </c>
      <c r="F90" s="64">
        <f t="shared" si="39"/>
        <v>0</v>
      </c>
      <c r="G90" s="64">
        <f t="shared" si="39"/>
        <v>0</v>
      </c>
      <c r="H90" s="64">
        <f t="shared" si="39"/>
        <v>0</v>
      </c>
      <c r="I90" s="64">
        <f t="shared" si="39"/>
        <v>0</v>
      </c>
      <c r="J90" s="64">
        <f t="shared" si="39"/>
        <v>0</v>
      </c>
      <c r="K90" s="64">
        <f t="shared" si="39"/>
        <v>0</v>
      </c>
      <c r="L90" s="64">
        <f t="shared" si="39"/>
        <v>0</v>
      </c>
      <c r="M90" s="64">
        <f t="shared" si="39"/>
        <v>0</v>
      </c>
      <c r="N90" s="64">
        <f t="shared" si="34"/>
        <v>-8202100</v>
      </c>
    </row>
    <row r="91" spans="1:14" ht="31.5">
      <c r="A91" s="39" t="s">
        <v>98</v>
      </c>
      <c r="B91" s="39" t="s">
        <v>93</v>
      </c>
      <c r="C91" s="42" t="s">
        <v>94</v>
      </c>
      <c r="D91" s="64">
        <f>D93+D92</f>
        <v>-8202100</v>
      </c>
      <c r="E91" s="64">
        <f aca="true" t="shared" si="40" ref="E91:M91">E93</f>
        <v>0</v>
      </c>
      <c r="F91" s="64">
        <f t="shared" si="40"/>
        <v>0</v>
      </c>
      <c r="G91" s="64">
        <f t="shared" si="40"/>
        <v>0</v>
      </c>
      <c r="H91" s="64">
        <f t="shared" si="40"/>
        <v>0</v>
      </c>
      <c r="I91" s="64">
        <f t="shared" si="40"/>
        <v>0</v>
      </c>
      <c r="J91" s="64">
        <f t="shared" si="40"/>
        <v>0</v>
      </c>
      <c r="K91" s="64">
        <f t="shared" si="40"/>
        <v>0</v>
      </c>
      <c r="L91" s="64">
        <f t="shared" si="40"/>
        <v>0</v>
      </c>
      <c r="M91" s="64">
        <f t="shared" si="40"/>
        <v>0</v>
      </c>
      <c r="N91" s="64">
        <f t="shared" si="34"/>
        <v>-8202100</v>
      </c>
    </row>
    <row r="92" spans="1:14" ht="47.25">
      <c r="A92" s="30" t="s">
        <v>188</v>
      </c>
      <c r="B92" s="30" t="s">
        <v>186</v>
      </c>
      <c r="C92" s="92" t="s">
        <v>187</v>
      </c>
      <c r="D92" s="71">
        <v>20007300</v>
      </c>
      <c r="E92" s="71"/>
      <c r="F92" s="71"/>
      <c r="G92" s="71"/>
      <c r="H92" s="71"/>
      <c r="I92" s="71"/>
      <c r="J92" s="71"/>
      <c r="K92" s="71"/>
      <c r="L92" s="71"/>
      <c r="M92" s="71"/>
      <c r="N92" s="69">
        <f>D92+G92</f>
        <v>20007300</v>
      </c>
    </row>
    <row r="93" spans="1:14" ht="141.75">
      <c r="A93" s="30" t="s">
        <v>108</v>
      </c>
      <c r="B93" s="30">
        <v>250328</v>
      </c>
      <c r="C93" s="80" t="s">
        <v>107</v>
      </c>
      <c r="D93" s="71">
        <f>-13361300-14848100</f>
        <v>-28209400</v>
      </c>
      <c r="E93" s="69"/>
      <c r="F93" s="69"/>
      <c r="G93" s="70"/>
      <c r="H93" s="74"/>
      <c r="I93" s="69"/>
      <c r="J93" s="69"/>
      <c r="K93" s="69"/>
      <c r="L93" s="69"/>
      <c r="M93" s="69"/>
      <c r="N93" s="69">
        <f t="shared" si="34"/>
        <v>-28209400</v>
      </c>
    </row>
    <row r="94" spans="1:14" s="23" customFormat="1" ht="19.5">
      <c r="A94" s="50"/>
      <c r="B94" s="43"/>
      <c r="C94" s="44" t="s">
        <v>16</v>
      </c>
      <c r="D94" s="64">
        <f aca="true" t="shared" si="41" ref="D94:N94">D79+D80</f>
        <v>43375188.88</v>
      </c>
      <c r="E94" s="64">
        <f t="shared" si="41"/>
        <v>78180</v>
      </c>
      <c r="F94" s="64">
        <f t="shared" si="41"/>
        <v>11118</v>
      </c>
      <c r="G94" s="64">
        <f t="shared" si="41"/>
        <v>171971232</v>
      </c>
      <c r="H94" s="64">
        <f t="shared" si="41"/>
        <v>172123800</v>
      </c>
      <c r="I94" s="64">
        <f t="shared" si="41"/>
        <v>0</v>
      </c>
      <c r="J94" s="64">
        <f t="shared" si="41"/>
        <v>0</v>
      </c>
      <c r="K94" s="64">
        <f t="shared" si="41"/>
        <v>-152568</v>
      </c>
      <c r="L94" s="64">
        <f t="shared" si="41"/>
        <v>-152568</v>
      </c>
      <c r="M94" s="64">
        <f t="shared" si="41"/>
        <v>-140364</v>
      </c>
      <c r="N94" s="64">
        <f t="shared" si="41"/>
        <v>215346420.88</v>
      </c>
    </row>
    <row r="95" spans="2:14" ht="6" customHeight="1">
      <c r="B95" s="18"/>
      <c r="D95" s="5"/>
      <c r="E95" s="3"/>
      <c r="F95" s="3"/>
      <c r="G95" s="7"/>
      <c r="H95" s="3"/>
      <c r="I95" s="3"/>
      <c r="J95" s="3"/>
      <c r="K95" s="3"/>
      <c r="L95" s="3"/>
      <c r="M95" s="3"/>
      <c r="N95" s="5"/>
    </row>
    <row r="96" spans="2:14" ht="96.75" customHeight="1">
      <c r="B96" s="11"/>
      <c r="C96" s="14"/>
      <c r="D96" s="5"/>
      <c r="E96" s="3"/>
      <c r="F96" s="3"/>
      <c r="G96" s="7"/>
      <c r="H96" s="3"/>
      <c r="I96" s="3"/>
      <c r="J96" s="15"/>
      <c r="K96" s="3"/>
      <c r="L96" s="3"/>
      <c r="M96" s="3"/>
      <c r="N96" s="27"/>
    </row>
    <row r="97" spans="2:14" ht="18.75">
      <c r="B97" s="12"/>
      <c r="C97" s="101" t="s">
        <v>21</v>
      </c>
      <c r="D97" s="101"/>
      <c r="E97" s="101"/>
      <c r="G97" s="17"/>
      <c r="H97" s="16"/>
      <c r="I97" s="16"/>
      <c r="L97" s="99" t="s">
        <v>99</v>
      </c>
      <c r="M97" s="99"/>
      <c r="N97" s="5"/>
    </row>
    <row r="98" spans="2:14" ht="12.75">
      <c r="B98" s="4"/>
      <c r="D98" s="5"/>
      <c r="E98" s="3"/>
      <c r="F98" s="3"/>
      <c r="G98" s="7"/>
      <c r="H98" s="3"/>
      <c r="I98" s="3"/>
      <c r="J98" s="3"/>
      <c r="K98" s="3"/>
      <c r="L98" s="3"/>
      <c r="M98" s="3"/>
      <c r="N98" s="5"/>
    </row>
    <row r="99" ht="12.75">
      <c r="B99" s="11"/>
    </row>
    <row r="100" spans="2:4" ht="12.75">
      <c r="B100" s="11"/>
      <c r="D100" s="19"/>
    </row>
    <row r="101" spans="2:15" ht="12.75">
      <c r="B101" s="11"/>
      <c r="D101" s="48"/>
      <c r="E101" s="47"/>
      <c r="F101" s="47"/>
      <c r="G101" s="47"/>
      <c r="H101" s="47"/>
      <c r="I101" s="47"/>
      <c r="J101" s="47"/>
      <c r="K101" s="47"/>
      <c r="L101" s="47"/>
      <c r="M101" s="47"/>
      <c r="N101" s="48"/>
      <c r="O101" s="45"/>
    </row>
    <row r="102" spans="2:15" ht="12.75">
      <c r="B102" s="11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45"/>
    </row>
    <row r="103" spans="2:15" ht="12.75">
      <c r="B103" s="11"/>
      <c r="D103" s="47"/>
      <c r="E103" s="45"/>
      <c r="F103" s="45"/>
      <c r="G103" s="46"/>
      <c r="H103" s="45"/>
      <c r="I103" s="45"/>
      <c r="J103" s="45"/>
      <c r="K103" s="45"/>
      <c r="L103" s="45"/>
      <c r="M103" s="45"/>
      <c r="N103" s="47"/>
      <c r="O103" s="45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</sheetData>
  <sheetProtection/>
  <mergeCells count="22">
    <mergeCell ref="A7:A10"/>
    <mergeCell ref="B5:N5"/>
    <mergeCell ref="G8:G10"/>
    <mergeCell ref="E9:E10"/>
    <mergeCell ref="D7:F7"/>
    <mergeCell ref="G7:M7"/>
    <mergeCell ref="L97:M97"/>
    <mergeCell ref="E8:F8"/>
    <mergeCell ref="I8:J8"/>
    <mergeCell ref="C97:E97"/>
    <mergeCell ref="J9:J10"/>
    <mergeCell ref="C8:C10"/>
    <mergeCell ref="K8:K10"/>
    <mergeCell ref="D8:D10"/>
    <mergeCell ref="F9:F10"/>
    <mergeCell ref="I9:I10"/>
    <mergeCell ref="B4:N4"/>
    <mergeCell ref="B8:B10"/>
    <mergeCell ref="L8:M8"/>
    <mergeCell ref="L9:L10"/>
    <mergeCell ref="N7:N10"/>
    <mergeCell ref="H8:H10"/>
  </mergeCells>
  <printOptions horizontalCentered="1"/>
  <pageMargins left="0.5511811023622047" right="0.3937007874015748" top="0.4724409448818898" bottom="0.31496062992125984" header="0.2755905511811024" footer="0.11811023622047245"/>
  <pageSetup horizontalDpi="600" verticalDpi="600" orientation="landscape" paperSize="9" scale="55" r:id="rId2"/>
  <headerFooter differentFirst="1" alignWithMargins="0">
    <oddHeader>&amp;C&amp;P</oddHeader>
  </headerFooter>
  <rowBreaks count="1" manualBreakCount="1">
    <brk id="6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2014-12-01T15:25:15Z</cp:lastPrinted>
  <dcterms:created xsi:type="dcterms:W3CDTF">2001-12-29T15:32:18Z</dcterms:created>
  <dcterms:modified xsi:type="dcterms:W3CDTF">2014-12-05T14:35:20Z</dcterms:modified>
  <cp:category/>
  <cp:version/>
  <cp:contentType/>
  <cp:contentStatus/>
</cp:coreProperties>
</file>