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75" windowWidth="15480" windowHeight="8445"/>
  </bookViews>
  <sheets>
    <sheet name=" додаток 3.4 ЗАГАЛЬНИЙ" sheetId="8" r:id="rId1"/>
  </sheets>
  <definedNames>
    <definedName name="_xlnm.Print_Titles" localSheetId="0">' додаток 3.4 ЗАГАЛЬНИЙ'!$6:$10</definedName>
    <definedName name="_xlnm.Print_Area" localSheetId="0">' додаток 3.4 ЗАГАЛЬНИЙ'!$A$1:$X$78</definedName>
  </definedNames>
  <calcPr calcId="125725" calcMode="autoNoTable" fullCalcOnLoad="1"/>
</workbook>
</file>

<file path=xl/calcChain.xml><?xml version="1.0" encoding="utf-8"?>
<calcChain xmlns="http://schemas.openxmlformats.org/spreadsheetml/2006/main">
  <c r="M20" i="8"/>
  <c r="M19"/>
  <c r="M15"/>
  <c r="M16"/>
  <c r="M14"/>
  <c r="U70"/>
  <c r="V70"/>
  <c r="W70"/>
  <c r="X70"/>
  <c r="U17"/>
  <c r="V17"/>
  <c r="W17"/>
  <c r="X17"/>
  <c r="U21"/>
  <c r="V21"/>
  <c r="W21"/>
  <c r="X21"/>
  <c r="U25"/>
  <c r="V25"/>
  <c r="W25"/>
  <c r="X25"/>
  <c r="U28"/>
  <c r="V28"/>
  <c r="W28"/>
  <c r="X28"/>
  <c r="U29"/>
  <c r="U42"/>
  <c r="V42"/>
  <c r="W42"/>
  <c r="X42"/>
  <c r="E45"/>
  <c r="F45"/>
  <c r="G45"/>
  <c r="H45"/>
  <c r="I45"/>
  <c r="J45"/>
  <c r="K45"/>
  <c r="L45"/>
  <c r="M45"/>
  <c r="N45"/>
  <c r="O45"/>
  <c r="Q45"/>
  <c r="R45"/>
  <c r="S45"/>
  <c r="T45"/>
  <c r="U45"/>
  <c r="V45"/>
  <c r="W45"/>
  <c r="X45"/>
  <c r="E61"/>
  <c r="F61"/>
  <c r="G61"/>
  <c r="H61"/>
  <c r="I61"/>
  <c r="J61"/>
  <c r="K61"/>
  <c r="L61"/>
  <c r="M61"/>
  <c r="N61"/>
  <c r="O61"/>
  <c r="R61"/>
  <c r="S61"/>
  <c r="T61"/>
  <c r="U61"/>
  <c r="V61"/>
  <c r="W61"/>
  <c r="X61"/>
  <c r="X62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P60"/>
  <c r="P61"/>
  <c r="Q59"/>
  <c r="Q61"/>
  <c r="E57"/>
  <c r="F57"/>
  <c r="G57"/>
  <c r="H57"/>
  <c r="I57"/>
  <c r="J57"/>
  <c r="K57"/>
  <c r="L57"/>
  <c r="L62"/>
  <c r="M57"/>
  <c r="N57"/>
  <c r="O57"/>
  <c r="T57"/>
  <c r="U57"/>
  <c r="V57"/>
  <c r="V62"/>
  <c r="W57"/>
  <c r="X57"/>
  <c r="P52"/>
  <c r="P57"/>
  <c r="S52"/>
  <c r="S57"/>
  <c r="R52"/>
  <c r="R57"/>
  <c r="R62"/>
  <c r="Q52"/>
  <c r="Q57"/>
  <c r="P44"/>
  <c r="P45"/>
  <c r="Q40"/>
  <c r="P39"/>
  <c r="Q37"/>
  <c r="Q34"/>
  <c r="P33"/>
  <c r="E66"/>
  <c r="E67"/>
  <c r="E35"/>
  <c r="E34"/>
  <c r="E33"/>
  <c r="T25"/>
  <c r="S25"/>
  <c r="R25"/>
  <c r="Q25"/>
  <c r="P25"/>
  <c r="O25"/>
  <c r="N25"/>
  <c r="M25"/>
  <c r="L25"/>
  <c r="K25"/>
  <c r="J25"/>
  <c r="I25"/>
  <c r="H25"/>
  <c r="G25"/>
  <c r="F25"/>
  <c r="E25"/>
  <c r="D25"/>
  <c r="U62"/>
  <c r="W71"/>
  <c r="W72"/>
  <c r="W29"/>
  <c r="M62"/>
  <c r="I62"/>
  <c r="E62"/>
  <c r="W46"/>
  <c r="S62"/>
  <c r="N62"/>
  <c r="J62"/>
  <c r="W62"/>
  <c r="U71"/>
  <c r="U46"/>
  <c r="U47"/>
  <c r="P62"/>
  <c r="F62"/>
  <c r="T62"/>
  <c r="H62"/>
  <c r="O62"/>
  <c r="K62"/>
  <c r="G62"/>
  <c r="V46"/>
  <c r="X29"/>
  <c r="V29"/>
  <c r="Q62"/>
  <c r="V71"/>
  <c r="V72"/>
  <c r="X71"/>
  <c r="X72"/>
  <c r="X46"/>
  <c r="W47"/>
  <c r="Q17"/>
  <c r="S17"/>
  <c r="R17"/>
  <c r="P17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E28"/>
  <c r="F28"/>
  <c r="G28"/>
  <c r="H28"/>
  <c r="I28"/>
  <c r="J28"/>
  <c r="K28"/>
  <c r="L28"/>
  <c r="M28"/>
  <c r="N28"/>
  <c r="O28"/>
  <c r="P28"/>
  <c r="Q28"/>
  <c r="R28"/>
  <c r="S28"/>
  <c r="T28"/>
  <c r="D28"/>
  <c r="E70"/>
  <c r="E71"/>
  <c r="F70"/>
  <c r="F71"/>
  <c r="F72"/>
  <c r="G70"/>
  <c r="G71"/>
  <c r="H70"/>
  <c r="H71"/>
  <c r="I70"/>
  <c r="I71"/>
  <c r="J70"/>
  <c r="J71"/>
  <c r="J72"/>
  <c r="K70"/>
  <c r="K71"/>
  <c r="L70"/>
  <c r="L71"/>
  <c r="L72"/>
  <c r="M70"/>
  <c r="M71"/>
  <c r="N70"/>
  <c r="N71"/>
  <c r="N72"/>
  <c r="O70"/>
  <c r="O71"/>
  <c r="O72"/>
  <c r="P70"/>
  <c r="P71"/>
  <c r="Q70"/>
  <c r="Q71"/>
  <c r="R70"/>
  <c r="R71"/>
  <c r="R72"/>
  <c r="S70"/>
  <c r="S71"/>
  <c r="T70"/>
  <c r="T71"/>
  <c r="D70"/>
  <c r="D45"/>
  <c r="D61"/>
  <c r="F42"/>
  <c r="F46"/>
  <c r="G42"/>
  <c r="G46"/>
  <c r="H42"/>
  <c r="H46"/>
  <c r="I42"/>
  <c r="I46"/>
  <c r="J42"/>
  <c r="J46"/>
  <c r="K42"/>
  <c r="K46"/>
  <c r="L42"/>
  <c r="L46"/>
  <c r="M42"/>
  <c r="M46"/>
  <c r="N42"/>
  <c r="N46"/>
  <c r="O42"/>
  <c r="O46"/>
  <c r="P42"/>
  <c r="P46"/>
  <c r="Q42"/>
  <c r="Q46"/>
  <c r="R42"/>
  <c r="R46"/>
  <c r="S42"/>
  <c r="S46"/>
  <c r="T42"/>
  <c r="T46"/>
  <c r="E21"/>
  <c r="F21"/>
  <c r="G21"/>
  <c r="H21"/>
  <c r="I21"/>
  <c r="J21"/>
  <c r="K21"/>
  <c r="L21"/>
  <c r="M21"/>
  <c r="N21"/>
  <c r="O21"/>
  <c r="P21"/>
  <c r="Q21"/>
  <c r="R21"/>
  <c r="S21"/>
  <c r="T21"/>
  <c r="D21"/>
  <c r="E17"/>
  <c r="F17"/>
  <c r="G17"/>
  <c r="H17"/>
  <c r="I17"/>
  <c r="J17"/>
  <c r="K17"/>
  <c r="L17"/>
  <c r="M17"/>
  <c r="N17"/>
  <c r="O17"/>
  <c r="T17"/>
  <c r="D67"/>
  <c r="D57"/>
  <c r="D42"/>
  <c r="D46"/>
  <c r="D17"/>
  <c r="P72"/>
  <c r="U72"/>
  <c r="M72"/>
  <c r="I72"/>
  <c r="E72"/>
  <c r="U73"/>
  <c r="S72"/>
  <c r="T72"/>
  <c r="H72"/>
  <c r="W73"/>
  <c r="N29"/>
  <c r="J29"/>
  <c r="F29"/>
  <c r="O29"/>
  <c r="O47"/>
  <c r="O73"/>
  <c r="K29"/>
  <c r="G29"/>
  <c r="G72"/>
  <c r="X47"/>
  <c r="X73"/>
  <c r="K72"/>
  <c r="V47"/>
  <c r="V73"/>
  <c r="D29"/>
  <c r="D47"/>
  <c r="L29"/>
  <c r="L47"/>
  <c r="L73"/>
  <c r="M29"/>
  <c r="M47"/>
  <c r="I29"/>
  <c r="I47"/>
  <c r="E29"/>
  <c r="N47"/>
  <c r="N73"/>
  <c r="J47"/>
  <c r="J73"/>
  <c r="F47"/>
  <c r="F73"/>
  <c r="H29"/>
  <c r="H47"/>
  <c r="K47"/>
  <c r="K73"/>
  <c r="G47"/>
  <c r="Q72"/>
  <c r="T29"/>
  <c r="T47"/>
  <c r="Q29"/>
  <c r="Q47"/>
  <c r="S29"/>
  <c r="S47"/>
  <c r="R29"/>
  <c r="R47"/>
  <c r="R73"/>
  <c r="P29"/>
  <c r="P47"/>
  <c r="P73"/>
  <c r="D62"/>
  <c r="E42"/>
  <c r="E46"/>
  <c r="D71"/>
  <c r="S73"/>
  <c r="M73"/>
  <c r="I73"/>
  <c r="T73"/>
  <c r="H73"/>
  <c r="G73"/>
  <c r="E47"/>
  <c r="E73"/>
  <c r="Q73"/>
  <c r="D72"/>
  <c r="D73"/>
</calcChain>
</file>

<file path=xl/sharedStrings.xml><?xml version="1.0" encoding="utf-8"?>
<sst xmlns="http://schemas.openxmlformats.org/spreadsheetml/2006/main" count="311" uniqueCount="174">
  <si>
    <t>№ з/п</t>
  </si>
  <si>
    <t>строк окупності (місяців)</t>
  </si>
  <si>
    <t>Найменування заходів (пооб'єктно)</t>
  </si>
  <si>
    <t xml:space="preserve">(назва підприємства) </t>
  </si>
  <si>
    <t>І кв.</t>
  </si>
  <si>
    <t>ІІ кв.</t>
  </si>
  <si>
    <t>ІІІ кв.</t>
  </si>
  <si>
    <t>аморти   заційні відраху   вання</t>
  </si>
  <si>
    <t>1.1.1.1</t>
  </si>
  <si>
    <t>1.1.1.2</t>
  </si>
  <si>
    <t>Усього за розділом 1.1</t>
  </si>
  <si>
    <t>Усього за розділом 1.1.1</t>
  </si>
  <si>
    <t xml:space="preserve"> 1.1</t>
  </si>
  <si>
    <t xml:space="preserve">  1.1.1</t>
  </si>
  <si>
    <t>1.2.1.2</t>
  </si>
  <si>
    <t>Усього за розділом 1.2.1</t>
  </si>
  <si>
    <t>1.2.3.1</t>
  </si>
  <si>
    <t>Усього за розділом 1.2.3</t>
  </si>
  <si>
    <t>Усього за розділом 1.2</t>
  </si>
  <si>
    <t>Усього за розділом 1</t>
  </si>
  <si>
    <t xml:space="preserve">  2.1.1</t>
  </si>
  <si>
    <t>2.1.1.1</t>
  </si>
  <si>
    <t>2.1.1.2</t>
  </si>
  <si>
    <t>Усього за розділом 2.1.1</t>
  </si>
  <si>
    <t>2.1.3.1</t>
  </si>
  <si>
    <t>2.2.1.1</t>
  </si>
  <si>
    <t>2.2.1.2</t>
  </si>
  <si>
    <t>2.2.2.1</t>
  </si>
  <si>
    <t>у тому числі:</t>
  </si>
  <si>
    <t>х </t>
  </si>
  <si>
    <t xml:space="preserve">загальна сума </t>
  </si>
  <si>
    <t>ВОДОПОСТАЧАННЯ</t>
  </si>
  <si>
    <t>ВОДОВІДВЕДЕННЯ</t>
  </si>
  <si>
    <t>Усього за розділом 1.1.6</t>
  </si>
  <si>
    <t>2.</t>
  </si>
  <si>
    <t>виробничі інвестиції з прибутку</t>
  </si>
  <si>
    <t>Модернізація та закупівля транспортних засобів спеціального та спеціалізованого призначення, у т.ч.:</t>
  </si>
  <si>
    <t>№ аркуша обгрунтовуючих материалів</t>
  </si>
  <si>
    <t>підлягають поверненню</t>
  </si>
  <si>
    <t xml:space="preserve"> не підлягають поверненню </t>
  </si>
  <si>
    <t>х</t>
  </si>
  <si>
    <t>1.1.6.1</t>
  </si>
  <si>
    <t>1.1.6.2</t>
  </si>
  <si>
    <t>1.2.3</t>
  </si>
  <si>
    <t xml:space="preserve">  2.1.</t>
  </si>
  <si>
    <t>Усього за розділом 2.2.1</t>
  </si>
  <si>
    <t>2.2.2</t>
  </si>
  <si>
    <t>Усього за розділом 2.2.2</t>
  </si>
  <si>
    <t>2.1.3</t>
  </si>
  <si>
    <t>Усього за розділом 1.1.8</t>
  </si>
  <si>
    <t>1.1.8</t>
  </si>
  <si>
    <t>1.1.8.1</t>
  </si>
  <si>
    <t>1.1.8.2</t>
  </si>
  <si>
    <t>1.1.9.1</t>
  </si>
  <si>
    <t>Усього за розділом 1.1.9</t>
  </si>
  <si>
    <t>2.1.3.2</t>
  </si>
  <si>
    <t>1.1.9</t>
  </si>
  <si>
    <t>отримані у плановому періоді позичкові кошти фінансових установ, що підлягають поверненню</t>
  </si>
  <si>
    <t>Економічний ефект  (тис. грн)</t>
  </si>
  <si>
    <t>Економія фонду заробітної плати, (тис. грн / прогнозний період)</t>
  </si>
  <si>
    <t>госпо-      дарський  (вартість    матеріаль-них ресурсів)</t>
  </si>
  <si>
    <t>підряд-  ний</t>
  </si>
  <si>
    <t>Заходи зі зниження питомих витрат а також втрат ресурсів у т.ч. :</t>
  </si>
  <si>
    <t>Заходи зі зниження питомих витрат а також втрат ресурсів у т.ч.:</t>
  </si>
  <si>
    <t>Усього за розділом 2.1.</t>
  </si>
  <si>
    <t>Усього за розділом 2.</t>
  </si>
  <si>
    <t>Усього за інвестиційною програмою</t>
  </si>
  <si>
    <t>Фінансовий план використання коштів на виконання інвестиційної програми за джерелами фінансування, тис.грн. (без ПДВ)</t>
  </si>
  <si>
    <t xml:space="preserve"> Будівництво, реконструкція та модернізація об’єктів водопостачання (звільняється від оподаткування згідно зі статтею 154.9  Податкового кодексу), у т.ч.:</t>
  </si>
  <si>
    <t xml:space="preserve"> Будівництво, реконструкція та модернізація об’єктів водовідведення (звільняється від оподаткування згідно зі статтею 154.9  Податкового кодексу), у т.ч.:</t>
  </si>
  <si>
    <t>Рівненського обласного виробничого комунального підприємства водопровідно-каналізаційного господарства "Рівнеоблводоканал"</t>
  </si>
  <si>
    <t>1.2.</t>
  </si>
  <si>
    <t>1.2.1</t>
  </si>
  <si>
    <t>Заходи зі зниження питомих витрат, а також втрат ресурсів у т.ч.:</t>
  </si>
  <si>
    <t>2.2</t>
  </si>
  <si>
    <t>2.2.1</t>
  </si>
  <si>
    <t>Усього за розділом 2.2.</t>
  </si>
  <si>
    <t>1.2.1.1</t>
  </si>
  <si>
    <t xml:space="preserve">Економія паливно-енергетичних ресурсів (кВт*год/ прогнозний період) </t>
  </si>
  <si>
    <t>Будівництво, реконструкція та модернізація об'єктів водопостачання (не звільняється від оподаткування згідно зі статтею 154.9 Податкового кодексу) у т.ч.:</t>
  </si>
  <si>
    <t>1.2.1.3</t>
  </si>
  <si>
    <t>1.2.1.4</t>
  </si>
  <si>
    <t>1.2.1.5</t>
  </si>
  <si>
    <t>1.2.1.6</t>
  </si>
  <si>
    <t>Будівництво, реконструкція та модернізація об'єктів водовідведення (не звільняється від оподаткування згідно зі статтею 154.9 Податкового кодексу) у т.ч.:</t>
  </si>
  <si>
    <t>Інші заходи,  у т.ч.</t>
  </si>
  <si>
    <t>2.1.1.3</t>
  </si>
  <si>
    <t>2.1.1.4</t>
  </si>
  <si>
    <t>1.1.6.</t>
  </si>
  <si>
    <t>x</t>
  </si>
  <si>
    <t>2.1.1.5</t>
  </si>
  <si>
    <t>Придбання  ПЧТ 250 кВт  та технічне  переоснащення управління насосним агрегатом №6</t>
  </si>
  <si>
    <t>Придбання  ПЧТ 250 кВт  та технічне  переоснащення управління насосним агрегатом №5</t>
  </si>
  <si>
    <t>1.2.1.7</t>
  </si>
  <si>
    <t>1.2.1.8</t>
  </si>
  <si>
    <t>1.2.1.9</t>
  </si>
  <si>
    <t>1.2.1.10</t>
  </si>
  <si>
    <t>2.1.1.6</t>
  </si>
  <si>
    <t>Реконструкція систем обладнання компенсації реактивної потужності та придбання електролічильників (водовідведення): КНС – 3, КНС – 4, КНС – 5, КНС – 10; КОС</t>
  </si>
  <si>
    <t>Придбання та встановлення приладів обліку води, в т.ч.:</t>
  </si>
  <si>
    <t xml:space="preserve">Встановлення 2 насосів   - Q=10 м.куб., H=80м, Р=4 кВт на арт. свердловинах №1,№2 в с.Франівка та станції управління "Каскад" 5-20А   </t>
  </si>
  <si>
    <t>Придбання мотопомпи бензинової</t>
  </si>
  <si>
    <t>Придбання мотопомпи бензинової в кількості 4 шт.</t>
  </si>
  <si>
    <t>Придбання бензоріза в кількості 1 шт.</t>
  </si>
  <si>
    <t>Встановлення засувок Д=300мм - 2 шт на напірних колекторах від КНС №7 по вул. Крейдяна</t>
  </si>
  <si>
    <t>Встановлення насосу Q=40м.куб, Н=22м, Р=5,5 кВт з ел. двигуном та станції управління НА 5,5 кВт з ПЧ на КНС №3 СВКГ Гощанського району</t>
  </si>
  <si>
    <t>Усього за розділом 2.1.3</t>
  </si>
  <si>
    <t xml:space="preserve">Технічне переоснащення артезіанських свердловин "Плодорозсадник", "Вересневе", "Тинне" із встановленням сучасного обладнання </t>
  </si>
  <si>
    <t>Технічне переоснащення артезіанської свердловини та водонапірної башти "Городище" із встановленням сучасного обладнання.</t>
  </si>
  <si>
    <t>Технічне переоснащення НА №6  ВНС "Боярка" м. Рівне</t>
  </si>
  <si>
    <t>Технічне переоснащення НА №5 ВНС "Новий  Двір"м. Рівне</t>
  </si>
  <si>
    <t xml:space="preserve">Технічне переоснащення артезіанських свердловин по смт. Гоща : №6 по вул. Костомарова, №3 по вул. Наливайка    </t>
  </si>
  <si>
    <t>Технічне переоснащення артезіанських свердловин №1 і №2 в с. Франівка Гощанського району.</t>
  </si>
  <si>
    <t>Технічне переоснащення систем компенсації реактивної потужності  (водопостачання): ВНС Боярка, ТП – 153, ВНС – 1,ТП – 217, ВНС «Київська», РП – 11 м. Рівне</t>
  </si>
  <si>
    <t>Придбання бензорізу</t>
  </si>
  <si>
    <t>Технічне переоснащення ГКНС м. Рівне по вул. Будівельників,22</t>
  </si>
  <si>
    <t>Технічне переоснащення КНС №2 смт. Гоща</t>
  </si>
  <si>
    <t xml:space="preserve">  Придбання погружних насосів  для відкачки осаду з первинних відстійників на ОСК смт. Квасилів СВКГ Рівненського району</t>
  </si>
  <si>
    <t xml:space="preserve">  Придбання  погружних насосів  4 кВт для відкачки осаду з первинних відстійників з пусково апаратурою</t>
  </si>
  <si>
    <t>Технічне переоснащення КНС №3 смт. Гоща</t>
  </si>
  <si>
    <t>Технічне переоснащення системи обліку та сигналізації каналізаційних насосних станцій</t>
  </si>
  <si>
    <t xml:space="preserve">Встановлення приладу обліку та блоку сигналізації Витратомір Ергомера 1 канальний діаметром 100мм   КНС№17 вул.Січових стрільців, КНС№18 Встановлення приладу обліку Витратомір Ергомера 2 канальний діаметром 600мм , автоматика рівнів  КНС№3 Встановлення приладу обліку та блоку сигналізації Витратомір Ергомера 2 канальний діаметром 500мм , автоматика рівнів  КНС№4 Встановлення приладу обліку та блоку сигналізації Витратомір Ергомера 1 канальний діаметром 50мм   КНС№19 с. Вересневе по вул.Авіаторів, КНС№8. Облаштування колодязя, встановлення блоку сигналізації КНС №17 вул. Січових Стрільців, блок сигналізації КНС №18 по вул. Авіаторів, КНС №8, </t>
  </si>
  <si>
    <t>Технічне переоснащення я систем обладнання компенсації реактивної потужності (водовідведення): КНС – 3, КНС – 4, КНС – 5, КНС – 10; КОС м. Рівне</t>
  </si>
  <si>
    <t>Реконструкція ділянки самопливного колектора Д=600мм по вул. Відінській в районі ж/б №2 L=55 м.п.</t>
  </si>
  <si>
    <t>Реконструкція ділянки самопливного колектора Д=600мм по вул. Відінській в районі ж/б №2 м. Рівне</t>
  </si>
  <si>
    <t>Технічне переоснащення КНС №7 м. Рівне</t>
  </si>
  <si>
    <t>Технічне переоснащення електропостачання на ОСК смт. Квасилів</t>
  </si>
  <si>
    <t>1.1.1.3</t>
  </si>
  <si>
    <t xml:space="preserve"> Встановлення 2 насосів Q=60 м.куб., Н=110м.,Р=22 кВт на арт.свердловинах смт. Гоща, вул.Костомарова, вул.Наливайка та НА 22 кВт з ПЧТ    </t>
  </si>
  <si>
    <t>Заміна 3 глибинних насосів (Q=160м.куб,Н=65м.,Р=51 кВт на арт.свердловинах лінії I-го підйому</t>
  </si>
  <si>
    <t xml:space="preserve">Створення системи автоматизації і диспечиризації </t>
  </si>
  <si>
    <t>Встановлення 1 насосу (Q=63м.куб.,Н=85м,Р=4 кВт) -арт. свердловина в с.Симонів та станції управління "Каскад" 5-20 А</t>
  </si>
  <si>
    <t xml:space="preserve">Технічне переоснащення систем обладнання компенсації реактивної потужності  (водопостачання): ВНС Боярка, ТП – 153, ВНС – 1,ТП – 217, ВНС «Київська», РП – 11. </t>
  </si>
  <si>
    <t>Реконструкція водопроводу  артезіанської свердловини №3 Горбаківсько-Гориньградського водозабору</t>
  </si>
  <si>
    <t xml:space="preserve">Реконструкція водогону Новомильськ - Рівне </t>
  </si>
  <si>
    <t>Кількісний показник (одиниця виміру)</t>
  </si>
  <si>
    <t>Сума позичкових коштів та відсотків за їх використання, що підлягає поверненню у планованому періоді, тис.грн. (без ПДВ)</t>
  </si>
  <si>
    <t>Сума інших залучених коштів, що підлягає поверненню у планованому періоді, тис.грн. (без ПДВ)</t>
  </si>
  <si>
    <t>Кошти, що враховуються у структурі тарифів гр.5+гр.6+гр.11+гр.12 тис.грн. (без ПДВ)</t>
  </si>
  <si>
    <t xml:space="preserve"> За способом виконання, тис. грн (без ПДВ)</t>
  </si>
  <si>
    <t>Графік здійснення заходів та використання коштів на планований період, тис.грн. (без ПДВ)</t>
  </si>
  <si>
    <t>отримані у плановому періоді бюджетні кошти, що не підлянають поверненню</t>
  </si>
  <si>
    <t>інші залучені кошти,  отримані у планованому періоді, з них.</t>
  </si>
  <si>
    <t>IV кв.</t>
  </si>
  <si>
    <t>Технічне переоснащення артезіанських свердловин Горбаківсько-Гориньградського водозабору в районі с. Мнишин, с. Подоляни Гощанського району.</t>
  </si>
  <si>
    <t>Реконструкція аварійної ділянки водогону Д=500 мм в районі вул.Ботанічна-Фучика м. Рівне</t>
  </si>
  <si>
    <t xml:space="preserve">Заміна глибинних насосів (6шт.) Q=160м.куб,H=100м, Р=65 кВт, Q=63м.куб, Н=110м, Р=32 кВт, Q=63м.куб.,Н=65м, Р=20 кВт </t>
  </si>
  <si>
    <t>Заміна глибинних насосів (4шт. Q=120м.куб, Н=80м,Р=45кВт, Q=63 м.куб, Н=65м, Р=20КВт,Q=120 м.куб,Н=60м,Р=32кВт,Q=160 м.куб, Н=65 м., Р=45 кВт) із встановлен-ням станцій плавного пуску</t>
  </si>
  <si>
    <t>Заміна глибинних насосів  (3шт) Q=63 м.куб,Н= 110м,Р=37кВт,  насоса-дозатора та станції дозування реагентів (2шт).</t>
  </si>
  <si>
    <t>Заміна глибинного насосу Q=63 м.куб,Н= 110м,Р=37кВт,  та станції дозування реагентів (1шт).</t>
  </si>
  <si>
    <t>Технічне переоснащення артезіанської свердловини в с. Симонів Гощанського району.</t>
  </si>
  <si>
    <t>1.Влаштування камер із встановленням електрофікованих засувок Д=600мм. - 2шт                 2. Витратомір стічних вод.    3. Заміна  насосного агрегата №1 марки 1СД 2400-75 на ГКНС м.Рівне на насосний агрегат із  ПЧТ.</t>
  </si>
  <si>
    <t>Перекладання електричного кабелю L=100 м. в смт. Квасилів, 10кВ</t>
  </si>
  <si>
    <t>Заміна водогону Д=530 мм L=250 м. новими трубами 426х8 мм та заміна старої засувки на нову засувку сталеву Ду 400</t>
  </si>
  <si>
    <t>Створення автоматизованої системи диспетчерського спостереження та управління для управління насосним обладнанням, обробки та передачі інформації, автоматизації робочих місць.</t>
  </si>
  <si>
    <r>
      <t xml:space="preserve">Заміна аварійної ділянки водогону  Ø500мм    довжиною </t>
    </r>
    <r>
      <rPr>
        <sz val="8"/>
        <color indexed="10"/>
        <rFont val="Times New Roman"/>
        <family val="1"/>
        <charset val="204"/>
      </rPr>
      <t>450м</t>
    </r>
    <r>
      <rPr>
        <sz val="8"/>
        <rFont val="Times New Roman"/>
        <family val="1"/>
        <charset val="204"/>
      </rPr>
      <t xml:space="preserve">  новими трубами ПЕ 100 SDR-17 Ø 315мм            </t>
    </r>
  </si>
  <si>
    <t>Придбання  системи обліку та сигналізації ВНС Київська</t>
  </si>
  <si>
    <t xml:space="preserve">Встановлення витратоміру Ергомера одноканальний Д=820мм, облаштування колодязя </t>
  </si>
  <si>
    <t>Придбання системи обліку та сигналізації ВНС Новомильськ</t>
  </si>
  <si>
    <t>Встановлення витратоміру Ергомера двоканальний Д=530мм</t>
  </si>
  <si>
    <t>Придбання глибинних насосів  артезіанських свердловин на водозабірному майданчику "Новий Двір" в м.Рівне</t>
  </si>
  <si>
    <t xml:space="preserve">Придбання глибинних насосів артезіанських свердловин на водозабірному майданчику "Новомильськ" із встановленням сучасного обладнання </t>
  </si>
  <si>
    <t xml:space="preserve">Придбання механічної грабельної решітки рейкового типу на ОСК м Рівне та витратоміру повітря на повітродувній станції </t>
  </si>
  <si>
    <t>Придбання механічної грабельної решітки рейкового типу на ОСК м Рівне . Витратоміру повітря на повітродувній станції - 1 шт.</t>
  </si>
  <si>
    <t xml:space="preserve">Заміна 4 насосів: 1) насос, марка 50 WQ 20-25-30 - 2шт; 2) насос, марка 80 WQ 40-22-5,5 -2 шт та встановлення станцій управління              </t>
  </si>
  <si>
    <t>Придбання тарілчастих аераторів на ОСК смт. Квасилів</t>
  </si>
  <si>
    <r>
      <t xml:space="preserve">Придбання   </t>
    </r>
    <r>
      <rPr>
        <sz val="8"/>
        <rFont val="Times New Roman"/>
        <family val="1"/>
        <charset val="204"/>
      </rPr>
      <t>тарілчастих  аераторів  AERODISC-DIFFUSER 270 з універсальним сідлом –     2 комплекти по 624 шт кожний</t>
    </r>
  </si>
  <si>
    <t xml:space="preserve">Заміна водопроводу ПЕ-100 SDR-17 Д160 мм, довжиною 673м </t>
  </si>
  <si>
    <t xml:space="preserve">ПОГОДЖЕНО                                                                     ___________________________                                                                       ___________________________                                                                    ___________________________                                "_____"____________20__ року                                 </t>
  </si>
  <si>
    <t>ЗАТВЕРДЖЕНО                                             Директор РОВКП ВКГ                                                         "Рівнеоблводоканал"                                             ____________ А.П.Карауш                       "_____"_________20__ року</t>
  </si>
  <si>
    <t>Додаток 5                                   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</si>
  <si>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Начальник відділу фінансового аналізу та проектного фінансування</t>
  </si>
  <si>
    <t>Я.В. Петровський</t>
  </si>
  <si>
    <t xml:space="preserve">Фінансовий план використання коштів для  виконання  Інвестиційної програми на 2015  рік  та  їх врахування у структурі тарифів на 12 місяців </t>
  </si>
</sst>
</file>

<file path=xl/styles.xml><?xml version="1.0" encoding="utf-8"?>
<styleSheet xmlns="http://schemas.openxmlformats.org/spreadsheetml/2006/main">
  <numFmts count="5"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0.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7.5"/>
      <name val="Times New Roman"/>
      <family val="1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4" fillId="0" borderId="1" xfId="0" applyFont="1" applyFill="1" applyBorder="1" applyAlignment="1">
      <alignment wrapText="1"/>
    </xf>
    <xf numFmtId="0" fontId="7" fillId="0" borderId="0" xfId="0" applyFont="1"/>
    <xf numFmtId="0" fontId="7" fillId="2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left" vertical="center" wrapText="1"/>
    </xf>
    <xf numFmtId="166" fontId="7" fillId="2" borderId="1" xfId="2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/>
    <xf numFmtId="166" fontId="6" fillId="3" borderId="1" xfId="0" applyNumberFormat="1" applyFont="1" applyFill="1" applyBorder="1" applyAlignment="1"/>
    <xf numFmtId="166" fontId="7" fillId="0" borderId="1" xfId="0" applyNumberFormat="1" applyFont="1" applyBorder="1" applyAlignment="1">
      <alignment horizontal="left" vertical="center" wrapText="1" shrinkToFit="1"/>
    </xf>
    <xf numFmtId="166" fontId="12" fillId="3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9" fontId="7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/>
    <xf numFmtId="49" fontId="11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66" fontId="12" fillId="3" borderId="1" xfId="0" applyNumberFormat="1" applyFont="1" applyFill="1" applyBorder="1" applyAlignment="1">
      <alignment vertical="center"/>
    </xf>
    <xf numFmtId="2" fontId="7" fillId="2" borderId="1" xfId="2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66" fontId="7" fillId="0" borderId="1" xfId="0" applyNumberFormat="1" applyFont="1" applyBorder="1" applyAlignment="1">
      <alignment horizontal="center" vertical="center" wrapText="1" shrinkToFit="1"/>
    </xf>
    <xf numFmtId="2" fontId="15" fillId="0" borderId="1" xfId="0" applyNumberFormat="1" applyFont="1" applyBorder="1" applyAlignment="1">
      <alignment horizontal="center" vertical="center" textRotation="90" wrapText="1"/>
    </xf>
    <xf numFmtId="2" fontId="16" fillId="0" borderId="1" xfId="0" applyNumberFormat="1" applyFont="1" applyBorder="1" applyAlignment="1">
      <alignment horizontal="center" vertical="center" textRotation="90" wrapText="1"/>
    </xf>
    <xf numFmtId="166" fontId="15" fillId="0" borderId="1" xfId="0" applyNumberFormat="1" applyFont="1" applyFill="1" applyBorder="1" applyAlignment="1">
      <alignment horizontal="left" vertical="center" wrapText="1"/>
    </xf>
    <xf numFmtId="2" fontId="15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/>
    </xf>
    <xf numFmtId="166" fontId="12" fillId="4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textRotation="90" wrapText="1"/>
    </xf>
    <xf numFmtId="166" fontId="7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2" fontId="7" fillId="0" borderId="2" xfId="3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15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2" borderId="1" xfId="0" applyFont="1" applyFill="1" applyBorder="1"/>
    <xf numFmtId="0" fontId="4" fillId="0" borderId="1" xfId="0" applyFont="1" applyFill="1" applyBorder="1" applyAlignment="1">
      <alignment horizontal="center" wrapText="1"/>
    </xf>
    <xf numFmtId="166" fontId="7" fillId="0" borderId="1" xfId="0" applyNumberFormat="1" applyFont="1" applyBorder="1"/>
    <xf numFmtId="0" fontId="19" fillId="0" borderId="4" xfId="0" applyFont="1" applyBorder="1" applyAlignment="1">
      <alignment vertical="center" wrapText="1"/>
    </xf>
    <xf numFmtId="166" fontId="19" fillId="0" borderId="1" xfId="0" applyNumberFormat="1" applyFont="1" applyFill="1" applyBorder="1" applyAlignment="1">
      <alignment horizontal="left" vertical="center" wrapText="1"/>
    </xf>
    <xf numFmtId="166" fontId="7" fillId="2" borderId="1" xfId="0" applyNumberFormat="1" applyFont="1" applyFill="1" applyBorder="1" applyAlignment="1">
      <alignment horizontal="left" vertical="center" wrapText="1" shrinkToFit="1"/>
    </xf>
    <xf numFmtId="166" fontId="15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66" fontId="19" fillId="0" borderId="1" xfId="0" applyNumberFormat="1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166" fontId="11" fillId="3" borderId="6" xfId="0" applyNumberFormat="1" applyFont="1" applyFill="1" applyBorder="1" applyAlignment="1">
      <alignment horizontal="center" vertical="center"/>
    </xf>
    <xf numFmtId="0" fontId="7" fillId="2" borderId="0" xfId="0" applyFont="1" applyFill="1"/>
    <xf numFmtId="0" fontId="12" fillId="2" borderId="0" xfId="0" applyFont="1" applyFill="1"/>
    <xf numFmtId="166" fontId="11" fillId="5" borderId="1" xfId="0" applyNumberFormat="1" applyFont="1" applyFill="1" applyBorder="1" applyAlignment="1"/>
    <xf numFmtId="166" fontId="12" fillId="5" borderId="1" xfId="0" applyNumberFormat="1" applyFont="1" applyFill="1" applyBorder="1" applyAlignment="1">
      <alignment horizontal="center"/>
    </xf>
    <xf numFmtId="166" fontId="12" fillId="5" borderId="6" xfId="0" applyNumberFormat="1" applyFont="1" applyFill="1" applyBorder="1" applyAlignment="1">
      <alignment horizontal="center"/>
    </xf>
    <xf numFmtId="166" fontId="6" fillId="5" borderId="1" xfId="0" applyNumberFormat="1" applyFont="1" applyFill="1" applyBorder="1" applyAlignment="1"/>
    <xf numFmtId="166" fontId="6" fillId="5" borderId="1" xfId="0" applyNumberFormat="1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 vertical="center"/>
    </xf>
    <xf numFmtId="166" fontId="7" fillId="5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6" fontId="7" fillId="5" borderId="1" xfId="0" applyNumberFormat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166" fontId="11" fillId="5" borderId="6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/>
    </xf>
    <xf numFmtId="165" fontId="11" fillId="2" borderId="0" xfId="0" applyNumberFormat="1" applyFont="1" applyFill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textRotation="90" wrapText="1"/>
    </xf>
    <xf numFmtId="167" fontId="6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11" fillId="5" borderId="6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/>
    </xf>
    <xf numFmtId="2" fontId="7" fillId="5" borderId="6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2" fontId="12" fillId="5" borderId="6" xfId="0" applyNumberFormat="1" applyFont="1" applyFill="1" applyBorder="1" applyAlignment="1">
      <alignment horizontal="center"/>
    </xf>
    <xf numFmtId="2" fontId="12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wrapText="1"/>
    </xf>
    <xf numFmtId="2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 vertical="center"/>
    </xf>
    <xf numFmtId="167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Border="1" applyAlignment="1">
      <alignment horizontal="center" vertical="center" textRotation="90" wrapText="1"/>
    </xf>
    <xf numFmtId="2" fontId="15" fillId="2" borderId="1" xfId="0" applyNumberFormat="1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justify"/>
    </xf>
    <xf numFmtId="0" fontId="7" fillId="2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7" fillId="2" borderId="2" xfId="0" applyFont="1" applyFill="1" applyBorder="1" applyAlignment="1">
      <alignment vertical="center" wrapText="1"/>
    </xf>
    <xf numFmtId="166" fontId="15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6" fontId="19" fillId="0" borderId="1" xfId="0" applyNumberFormat="1" applyFont="1" applyFill="1" applyBorder="1" applyAlignment="1">
      <alignment horizontal="left" vertical="center" wrapText="1" shrinkToFit="1"/>
    </xf>
    <xf numFmtId="0" fontId="10" fillId="0" borderId="2" xfId="0" applyFont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164" fontId="22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166" fontId="11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164" fontId="22" fillId="0" borderId="0" xfId="0" applyNumberFormat="1" applyFont="1" applyAlignment="1">
      <alignment horizontal="left" vertical="center" wrapText="1"/>
    </xf>
    <xf numFmtId="0" fontId="13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16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166" fontId="7" fillId="0" borderId="6" xfId="0" applyNumberFormat="1" applyFont="1" applyFill="1" applyBorder="1" applyAlignment="1">
      <alignment horizontal="center"/>
    </xf>
    <xf numFmtId="166" fontId="7" fillId="0" borderId="8" xfId="0" applyNumberFormat="1" applyFont="1" applyFill="1" applyBorder="1" applyAlignment="1">
      <alignment horizontal="center"/>
    </xf>
    <xf numFmtId="166" fontId="12" fillId="5" borderId="1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166" fontId="6" fillId="5" borderId="1" xfId="0" applyNumberFormat="1" applyFont="1" applyFill="1" applyBorder="1" applyAlignment="1">
      <alignment horizontal="center"/>
    </xf>
    <xf numFmtId="166" fontId="6" fillId="6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/>
    </xf>
    <xf numFmtId="166" fontId="6" fillId="0" borderId="6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6" fontId="7" fillId="0" borderId="6" xfId="1" applyNumberFormat="1" applyFont="1" applyFill="1" applyBorder="1" applyAlignment="1" applyProtection="1">
      <alignment horizontal="center" vertical="center" wrapText="1"/>
    </xf>
    <xf numFmtId="166" fontId="7" fillId="0" borderId="8" xfId="1" applyNumberFormat="1" applyFont="1" applyFill="1" applyBorder="1" applyAlignment="1" applyProtection="1">
      <alignment horizontal="center" vertical="center" wrapText="1"/>
    </xf>
    <xf numFmtId="166" fontId="12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/>
    </xf>
    <xf numFmtId="166" fontId="12" fillId="3" borderId="1" xfId="0" applyNumberFormat="1" applyFont="1" applyFill="1" applyBorder="1" applyAlignment="1">
      <alignment horizontal="center"/>
    </xf>
    <xf numFmtId="166" fontId="11" fillId="3" borderId="1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7" fillId="0" borderId="8" xfId="0" applyNumberFormat="1" applyFont="1" applyFill="1" applyBorder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166" fontId="11" fillId="5" borderId="6" xfId="0" applyNumberFormat="1" applyFont="1" applyFill="1" applyBorder="1" applyAlignment="1">
      <alignment horizontal="center"/>
    </xf>
    <xf numFmtId="166" fontId="11" fillId="5" borderId="4" xfId="0" applyNumberFormat="1" applyFont="1" applyFill="1" applyBorder="1" applyAlignment="1">
      <alignment horizontal="center"/>
    </xf>
  </cellXfs>
  <cellStyles count="4">
    <cellStyle name="Iau?iue" xfId="1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8"/>
  <sheetViews>
    <sheetView tabSelected="1" view="pageBreakPreview" topLeftCell="E1" zoomScaleNormal="100" zoomScaleSheetLayoutView="100" workbookViewId="0">
      <selection activeCell="E94" sqref="E94"/>
    </sheetView>
  </sheetViews>
  <sheetFormatPr defaultRowHeight="12"/>
  <cols>
    <col min="1" max="1" width="5.5703125" style="8" customWidth="1"/>
    <col min="2" max="2" width="17" style="2" customWidth="1"/>
    <col min="3" max="3" width="11.28515625" style="2" customWidth="1"/>
    <col min="4" max="4" width="9.42578125" style="2" customWidth="1"/>
    <col min="5" max="6" width="8.85546875" style="2" customWidth="1"/>
    <col min="7" max="7" width="7.140625" style="2" customWidth="1"/>
    <col min="8" max="8" width="9.140625" style="2"/>
    <col min="9" max="9" width="8.85546875" style="2" customWidth="1"/>
    <col min="10" max="11" width="8.42578125" style="2" customWidth="1"/>
    <col min="12" max="12" width="8.28515625" style="2" customWidth="1"/>
    <col min="13" max="13" width="8.42578125" style="2" customWidth="1"/>
    <col min="14" max="14" width="8" style="2" customWidth="1"/>
    <col min="15" max="15" width="7.7109375" style="2" customWidth="1"/>
    <col min="16" max="16" width="8" style="5" customWidth="1"/>
    <col min="17" max="17" width="7.85546875" style="102" customWidth="1"/>
    <col min="18" max="18" width="8.28515625" style="12" customWidth="1"/>
    <col min="19" max="19" width="7.85546875" style="12" customWidth="1"/>
    <col min="20" max="20" width="8.28515625" style="129" customWidth="1"/>
    <col min="21" max="16384" width="9.140625" style="2"/>
  </cols>
  <sheetData>
    <row r="1" spans="1:24" ht="41.25" customHeight="1">
      <c r="L1" s="147"/>
      <c r="M1" s="147"/>
      <c r="O1" s="164"/>
      <c r="P1" s="164"/>
      <c r="Q1" s="164"/>
      <c r="R1" s="168" t="s">
        <v>170</v>
      </c>
      <c r="S1" s="168"/>
      <c r="T1" s="168"/>
      <c r="U1" s="168"/>
      <c r="V1" s="168"/>
      <c r="W1" s="168"/>
      <c r="X1" s="168"/>
    </row>
    <row r="2" spans="1:24" s="147" customFormat="1" ht="115.5" customHeight="1">
      <c r="A2" s="148"/>
      <c r="B2" s="173" t="s">
        <v>168</v>
      </c>
      <c r="C2" s="173"/>
      <c r="D2" s="173"/>
      <c r="E2" s="173"/>
      <c r="F2" s="149"/>
      <c r="G2" s="170"/>
      <c r="H2" s="170"/>
      <c r="I2" s="170"/>
      <c r="J2" s="170"/>
      <c r="K2" s="149"/>
      <c r="L2" s="149"/>
      <c r="M2" s="149"/>
      <c r="P2" s="165"/>
      <c r="Q2" s="165"/>
      <c r="R2" s="165"/>
      <c r="S2" s="165"/>
      <c r="T2" s="169" t="s">
        <v>169</v>
      </c>
      <c r="U2" s="169"/>
      <c r="V2" s="169"/>
      <c r="W2" s="169"/>
      <c r="X2" s="169"/>
    </row>
    <row r="3" spans="1:24" ht="21.75" customHeight="1">
      <c r="A3" s="171" t="s">
        <v>173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4" ht="20.25" customHeight="1">
      <c r="A4" s="172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4" ht="19.5" customHeight="1">
      <c r="A5" s="196" t="s">
        <v>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</row>
    <row r="6" spans="1:24" ht="28.5" customHeight="1">
      <c r="A6" s="197" t="s">
        <v>0</v>
      </c>
      <c r="B6" s="166" t="s">
        <v>2</v>
      </c>
      <c r="C6" s="166" t="s">
        <v>135</v>
      </c>
      <c r="D6" s="166" t="s">
        <v>67</v>
      </c>
      <c r="E6" s="166"/>
      <c r="F6" s="166"/>
      <c r="G6" s="166"/>
      <c r="H6" s="166"/>
      <c r="I6" s="166"/>
      <c r="J6" s="166"/>
      <c r="K6" s="182" t="s">
        <v>136</v>
      </c>
      <c r="L6" s="182" t="s">
        <v>137</v>
      </c>
      <c r="M6" s="182" t="s">
        <v>138</v>
      </c>
      <c r="N6" s="166" t="s">
        <v>139</v>
      </c>
      <c r="O6" s="186"/>
      <c r="P6" s="187" t="s">
        <v>140</v>
      </c>
      <c r="Q6" s="188"/>
      <c r="R6" s="188"/>
      <c r="S6" s="189"/>
      <c r="T6" s="199" t="s">
        <v>1</v>
      </c>
      <c r="U6" s="177" t="s">
        <v>37</v>
      </c>
      <c r="V6" s="177" t="s">
        <v>78</v>
      </c>
      <c r="W6" s="177" t="s">
        <v>59</v>
      </c>
      <c r="X6" s="177" t="s">
        <v>58</v>
      </c>
    </row>
    <row r="7" spans="1:24" ht="13.5" customHeight="1">
      <c r="A7" s="198"/>
      <c r="B7" s="166"/>
      <c r="C7" s="186"/>
      <c r="D7" s="166" t="s">
        <v>30</v>
      </c>
      <c r="E7" s="200" t="s">
        <v>28</v>
      </c>
      <c r="F7" s="200"/>
      <c r="G7" s="200"/>
      <c r="H7" s="200"/>
      <c r="I7" s="200"/>
      <c r="J7" s="200"/>
      <c r="K7" s="183"/>
      <c r="L7" s="183"/>
      <c r="M7" s="183"/>
      <c r="N7" s="185" t="s">
        <v>60</v>
      </c>
      <c r="O7" s="166" t="s">
        <v>61</v>
      </c>
      <c r="P7" s="190"/>
      <c r="Q7" s="191"/>
      <c r="R7" s="191"/>
      <c r="S7" s="192"/>
      <c r="T7" s="199"/>
      <c r="U7" s="177"/>
      <c r="V7" s="177"/>
      <c r="W7" s="177"/>
      <c r="X7" s="177"/>
    </row>
    <row r="8" spans="1:24" ht="40.5" customHeight="1">
      <c r="A8" s="198"/>
      <c r="B8" s="166"/>
      <c r="C8" s="186"/>
      <c r="D8" s="166"/>
      <c r="E8" s="167" t="s">
        <v>7</v>
      </c>
      <c r="F8" s="167" t="s">
        <v>35</v>
      </c>
      <c r="G8" s="167" t="s">
        <v>57</v>
      </c>
      <c r="H8" s="167" t="s">
        <v>141</v>
      </c>
      <c r="I8" s="167" t="s">
        <v>142</v>
      </c>
      <c r="J8" s="167"/>
      <c r="K8" s="183"/>
      <c r="L8" s="183"/>
      <c r="M8" s="183"/>
      <c r="N8" s="185"/>
      <c r="O8" s="166"/>
      <c r="P8" s="193"/>
      <c r="Q8" s="194"/>
      <c r="R8" s="194"/>
      <c r="S8" s="195"/>
      <c r="T8" s="199"/>
      <c r="U8" s="177"/>
      <c r="V8" s="177"/>
      <c r="W8" s="177"/>
      <c r="X8" s="177"/>
    </row>
    <row r="9" spans="1:24" ht="65.25" customHeight="1">
      <c r="A9" s="198"/>
      <c r="B9" s="166"/>
      <c r="C9" s="186"/>
      <c r="D9" s="166"/>
      <c r="E9" s="167"/>
      <c r="F9" s="167"/>
      <c r="G9" s="167"/>
      <c r="H9" s="167"/>
      <c r="I9" s="65" t="s">
        <v>38</v>
      </c>
      <c r="J9" s="65" t="s">
        <v>39</v>
      </c>
      <c r="K9" s="184"/>
      <c r="L9" s="184"/>
      <c r="M9" s="184"/>
      <c r="N9" s="185"/>
      <c r="O9" s="166"/>
      <c r="P9" s="65" t="s">
        <v>4</v>
      </c>
      <c r="Q9" s="65" t="s">
        <v>5</v>
      </c>
      <c r="R9" s="65" t="s">
        <v>6</v>
      </c>
      <c r="S9" s="65" t="s">
        <v>143</v>
      </c>
      <c r="T9" s="199"/>
      <c r="U9" s="177"/>
      <c r="V9" s="177"/>
      <c r="W9" s="177"/>
      <c r="X9" s="177"/>
    </row>
    <row r="10" spans="1:24" s="6" customFormat="1" ht="11.25" customHeight="1">
      <c r="A10" s="66">
        <v>1</v>
      </c>
      <c r="B10" s="67">
        <f>A10+1</f>
        <v>2</v>
      </c>
      <c r="C10" s="67">
        <f t="shared" ref="C10:X10" si="0">B10+1</f>
        <v>3</v>
      </c>
      <c r="D10" s="67">
        <f t="shared" si="0"/>
        <v>4</v>
      </c>
      <c r="E10" s="67">
        <f t="shared" si="0"/>
        <v>5</v>
      </c>
      <c r="F10" s="67">
        <f t="shared" si="0"/>
        <v>6</v>
      </c>
      <c r="G10" s="67">
        <f t="shared" si="0"/>
        <v>7</v>
      </c>
      <c r="H10" s="67">
        <f t="shared" si="0"/>
        <v>8</v>
      </c>
      <c r="I10" s="67">
        <f t="shared" si="0"/>
        <v>9</v>
      </c>
      <c r="J10" s="67">
        <f t="shared" si="0"/>
        <v>10</v>
      </c>
      <c r="K10" s="67">
        <f t="shared" si="0"/>
        <v>11</v>
      </c>
      <c r="L10" s="67">
        <f t="shared" si="0"/>
        <v>12</v>
      </c>
      <c r="M10" s="67">
        <f t="shared" si="0"/>
        <v>13</v>
      </c>
      <c r="N10" s="67">
        <f t="shared" si="0"/>
        <v>14</v>
      </c>
      <c r="O10" s="67">
        <f t="shared" si="0"/>
        <v>15</v>
      </c>
      <c r="P10" s="67">
        <f t="shared" si="0"/>
        <v>16</v>
      </c>
      <c r="Q10" s="67">
        <f t="shared" si="0"/>
        <v>17</v>
      </c>
      <c r="R10" s="67">
        <f t="shared" si="0"/>
        <v>18</v>
      </c>
      <c r="S10" s="67">
        <f t="shared" si="0"/>
        <v>19</v>
      </c>
      <c r="T10" s="111">
        <f t="shared" si="0"/>
        <v>20</v>
      </c>
      <c r="U10" s="67">
        <f>T10+1</f>
        <v>21</v>
      </c>
      <c r="V10" s="67">
        <f t="shared" si="0"/>
        <v>22</v>
      </c>
      <c r="W10" s="67">
        <f t="shared" si="0"/>
        <v>23</v>
      </c>
      <c r="X10" s="67">
        <f t="shared" si="0"/>
        <v>24</v>
      </c>
    </row>
    <row r="11" spans="1:24" ht="13.5" customHeight="1">
      <c r="A11" s="4">
        <v>1</v>
      </c>
      <c r="B11" s="178" t="s">
        <v>31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9"/>
      <c r="U11" s="64"/>
      <c r="V11" s="64"/>
      <c r="W11" s="64"/>
      <c r="X11" s="64"/>
    </row>
    <row r="12" spans="1:24" ht="12.75" customHeight="1">
      <c r="A12" s="7" t="s">
        <v>12</v>
      </c>
      <c r="B12" s="180" t="s">
        <v>68</v>
      </c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1"/>
      <c r="U12" s="64"/>
      <c r="V12" s="64"/>
      <c r="W12" s="64"/>
      <c r="X12" s="64"/>
    </row>
    <row r="13" spans="1:24" ht="15" customHeight="1">
      <c r="A13" s="7" t="s">
        <v>13</v>
      </c>
      <c r="B13" s="225" t="s">
        <v>62</v>
      </c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6"/>
      <c r="U13" s="64"/>
      <c r="V13" s="64"/>
      <c r="W13" s="64"/>
      <c r="X13" s="64"/>
    </row>
    <row r="14" spans="1:24" ht="125.25" customHeight="1">
      <c r="A14" s="50" t="s">
        <v>8</v>
      </c>
      <c r="B14" s="60" t="s">
        <v>144</v>
      </c>
      <c r="C14" s="72" t="s">
        <v>129</v>
      </c>
      <c r="D14" s="10">
        <v>151.113</v>
      </c>
      <c r="E14" s="10">
        <v>50.371000000000002</v>
      </c>
      <c r="F14" s="29">
        <v>100.742</v>
      </c>
      <c r="G14" s="16"/>
      <c r="H14" s="16"/>
      <c r="I14" s="16"/>
      <c r="J14" s="10"/>
      <c r="K14" s="11"/>
      <c r="L14" s="11"/>
      <c r="M14" s="11">
        <f>E14+F14</f>
        <v>151.113</v>
      </c>
      <c r="N14" s="10">
        <v>151.113</v>
      </c>
      <c r="O14" s="11" t="s">
        <v>89</v>
      </c>
      <c r="P14" s="11"/>
      <c r="Q14" s="10">
        <v>50.371000000000002</v>
      </c>
      <c r="R14" s="29">
        <v>100.742</v>
      </c>
      <c r="S14" s="11"/>
      <c r="T14" s="112">
        <v>17</v>
      </c>
      <c r="U14" s="105"/>
      <c r="V14" s="92">
        <v>84.698999999999998</v>
      </c>
      <c r="W14" s="106"/>
      <c r="X14" s="107">
        <v>106.568</v>
      </c>
    </row>
    <row r="15" spans="1:24" ht="74.25" customHeight="1">
      <c r="A15" s="50" t="s">
        <v>9</v>
      </c>
      <c r="B15" s="54" t="s">
        <v>133</v>
      </c>
      <c r="C15" s="73" t="s">
        <v>167</v>
      </c>
      <c r="D15" s="10">
        <v>167.56899999999999</v>
      </c>
      <c r="E15" s="11"/>
      <c r="F15" s="10">
        <v>167.56899999999999</v>
      </c>
      <c r="G15" s="16"/>
      <c r="H15" s="16"/>
      <c r="I15" s="16"/>
      <c r="J15" s="16"/>
      <c r="K15" s="10"/>
      <c r="L15" s="16"/>
      <c r="M15" s="11">
        <f>E15+F15</f>
        <v>167.56899999999999</v>
      </c>
      <c r="N15" s="10">
        <v>167.56899999999999</v>
      </c>
      <c r="O15" s="11"/>
      <c r="P15" s="9"/>
      <c r="Q15" s="99"/>
      <c r="R15" s="10">
        <v>167.56899999999999</v>
      </c>
      <c r="S15" s="51"/>
      <c r="T15" s="53">
        <v>18.2</v>
      </c>
      <c r="U15" s="105"/>
      <c r="V15" s="108">
        <v>107.31</v>
      </c>
      <c r="W15" s="109"/>
      <c r="X15" s="108">
        <v>110.755</v>
      </c>
    </row>
    <row r="16" spans="1:24" ht="74.25" customHeight="1">
      <c r="A16" s="50" t="s">
        <v>127</v>
      </c>
      <c r="B16" s="55" t="s">
        <v>134</v>
      </c>
      <c r="C16" s="18" t="s">
        <v>153</v>
      </c>
      <c r="D16" s="10">
        <v>402.65300000000002</v>
      </c>
      <c r="E16" s="11">
        <v>36.74</v>
      </c>
      <c r="F16" s="10">
        <v>365.91300000000001</v>
      </c>
      <c r="G16" s="16"/>
      <c r="H16" s="16"/>
      <c r="I16" s="16"/>
      <c r="J16" s="16"/>
      <c r="K16" s="10"/>
      <c r="L16" s="16"/>
      <c r="M16" s="11">
        <f>E16+F16</f>
        <v>402.65300000000002</v>
      </c>
      <c r="N16" s="10">
        <v>402.65300000000002</v>
      </c>
      <c r="O16" s="11"/>
      <c r="P16" s="9"/>
      <c r="Q16" s="11">
        <v>36.74</v>
      </c>
      <c r="R16" s="10">
        <v>365.91300000000001</v>
      </c>
      <c r="S16" s="51"/>
      <c r="T16" s="113">
        <v>11.85</v>
      </c>
      <c r="U16" s="105"/>
      <c r="V16" s="110">
        <v>324.12</v>
      </c>
      <c r="W16" s="109"/>
      <c r="X16" s="110">
        <v>407.80700000000002</v>
      </c>
    </row>
    <row r="17" spans="1:24" s="98" customFormat="1" ht="15" customHeight="1">
      <c r="A17" s="224" t="s">
        <v>11</v>
      </c>
      <c r="B17" s="224"/>
      <c r="C17" s="95"/>
      <c r="D17" s="95">
        <f>SUM(D14:D16)</f>
        <v>721.33500000000004</v>
      </c>
      <c r="E17" s="95">
        <f t="shared" ref="E17:X17" si="1">SUM(E14:E16)</f>
        <v>87.111000000000004</v>
      </c>
      <c r="F17" s="95">
        <f t="shared" si="1"/>
        <v>634.22399999999993</v>
      </c>
      <c r="G17" s="95">
        <f t="shared" si="1"/>
        <v>0</v>
      </c>
      <c r="H17" s="95">
        <f t="shared" si="1"/>
        <v>0</v>
      </c>
      <c r="I17" s="95">
        <f t="shared" si="1"/>
        <v>0</v>
      </c>
      <c r="J17" s="95">
        <f t="shared" si="1"/>
        <v>0</v>
      </c>
      <c r="K17" s="95">
        <f t="shared" si="1"/>
        <v>0</v>
      </c>
      <c r="L17" s="95">
        <f t="shared" si="1"/>
        <v>0</v>
      </c>
      <c r="M17" s="95">
        <f t="shared" si="1"/>
        <v>721.33500000000004</v>
      </c>
      <c r="N17" s="95">
        <f t="shared" si="1"/>
        <v>721.33500000000004</v>
      </c>
      <c r="O17" s="95">
        <f t="shared" si="1"/>
        <v>0</v>
      </c>
      <c r="P17" s="95">
        <f t="shared" si="1"/>
        <v>0</v>
      </c>
      <c r="Q17" s="95">
        <f t="shared" si="1"/>
        <v>87.111000000000004</v>
      </c>
      <c r="R17" s="95">
        <f t="shared" si="1"/>
        <v>634.22399999999993</v>
      </c>
      <c r="S17" s="95">
        <f t="shared" si="1"/>
        <v>0</v>
      </c>
      <c r="T17" s="114">
        <f t="shared" si="1"/>
        <v>47.050000000000004</v>
      </c>
      <c r="U17" s="96">
        <f t="shared" si="1"/>
        <v>0</v>
      </c>
      <c r="V17" s="96">
        <f t="shared" si="1"/>
        <v>516.12900000000002</v>
      </c>
      <c r="W17" s="96">
        <f t="shared" si="1"/>
        <v>0</v>
      </c>
      <c r="X17" s="95">
        <f t="shared" si="1"/>
        <v>625.13</v>
      </c>
    </row>
    <row r="18" spans="1:24" ht="16.5" customHeight="1">
      <c r="A18" s="20" t="s">
        <v>88</v>
      </c>
      <c r="B18" s="222" t="s">
        <v>99</v>
      </c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64"/>
      <c r="V18" s="64"/>
      <c r="W18" s="64"/>
      <c r="X18" s="64"/>
    </row>
    <row r="19" spans="1:24" ht="90.75" customHeight="1">
      <c r="A19" s="50" t="s">
        <v>41</v>
      </c>
      <c r="B19" s="23" t="s">
        <v>156</v>
      </c>
      <c r="C19" s="15" t="s">
        <v>157</v>
      </c>
      <c r="D19" s="10">
        <v>43.329000000000001</v>
      </c>
      <c r="E19" s="16" t="s">
        <v>29</v>
      </c>
      <c r="F19" s="10">
        <v>43.329000000000001</v>
      </c>
      <c r="G19" s="16" t="s">
        <v>29</v>
      </c>
      <c r="H19" s="16" t="s">
        <v>40</v>
      </c>
      <c r="I19" s="16" t="s">
        <v>29</v>
      </c>
      <c r="J19" s="11" t="s">
        <v>40</v>
      </c>
      <c r="K19" s="10"/>
      <c r="L19" s="10"/>
      <c r="M19" s="11">
        <f>F19</f>
        <v>43.329000000000001</v>
      </c>
      <c r="N19" s="10">
        <v>43.329000000000001</v>
      </c>
      <c r="O19" s="10"/>
      <c r="P19" s="10">
        <v>43.329000000000001</v>
      </c>
      <c r="Q19" s="99"/>
      <c r="R19" s="52"/>
      <c r="S19" s="51"/>
      <c r="T19" s="37">
        <v>5.6</v>
      </c>
      <c r="U19" s="40"/>
      <c r="V19" s="16">
        <v>89.17</v>
      </c>
      <c r="W19" s="51"/>
      <c r="X19" s="16">
        <v>92.031999999999996</v>
      </c>
    </row>
    <row r="20" spans="1:24" ht="76.5" customHeight="1">
      <c r="A20" s="50" t="s">
        <v>42</v>
      </c>
      <c r="B20" s="23" t="s">
        <v>158</v>
      </c>
      <c r="C20" s="15" t="s">
        <v>159</v>
      </c>
      <c r="D20" s="10">
        <v>44.966999999999999</v>
      </c>
      <c r="E20" s="16" t="s">
        <v>29</v>
      </c>
      <c r="F20" s="10">
        <v>44.966999999999999</v>
      </c>
      <c r="G20" s="16" t="s">
        <v>29</v>
      </c>
      <c r="H20" s="16" t="s">
        <v>40</v>
      </c>
      <c r="I20" s="16" t="s">
        <v>29</v>
      </c>
      <c r="J20" s="11" t="s">
        <v>40</v>
      </c>
      <c r="K20" s="10"/>
      <c r="L20" s="10"/>
      <c r="M20" s="11">
        <f>F20</f>
        <v>44.966999999999999</v>
      </c>
      <c r="N20" s="10">
        <v>44.966999999999999</v>
      </c>
      <c r="O20" s="10"/>
      <c r="P20" s="10">
        <v>44.966999999999999</v>
      </c>
      <c r="Q20" s="99"/>
      <c r="R20" s="52"/>
      <c r="S20" s="51"/>
      <c r="T20" s="37">
        <v>6</v>
      </c>
      <c r="U20" s="40"/>
      <c r="V20" s="16">
        <v>76.212000000000003</v>
      </c>
      <c r="W20" s="51"/>
      <c r="X20" s="16">
        <v>95.89</v>
      </c>
    </row>
    <row r="21" spans="1:24" ht="14.25" customHeight="1">
      <c r="A21" s="221" t="s">
        <v>33</v>
      </c>
      <c r="B21" s="221"/>
      <c r="C21" s="13"/>
      <c r="D21" s="13">
        <f>SUM(D18:D20)</f>
        <v>88.295999999999992</v>
      </c>
      <c r="E21" s="13">
        <f t="shared" ref="E21:X21" si="2">SUM(E18:E20)</f>
        <v>0</v>
      </c>
      <c r="F21" s="13">
        <f t="shared" si="2"/>
        <v>88.295999999999992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88.295999999999992</v>
      </c>
      <c r="N21" s="13">
        <f t="shared" si="2"/>
        <v>88.295999999999992</v>
      </c>
      <c r="O21" s="13">
        <f t="shared" si="2"/>
        <v>0</v>
      </c>
      <c r="P21" s="13">
        <f t="shared" si="2"/>
        <v>88.295999999999992</v>
      </c>
      <c r="Q21" s="13">
        <f t="shared" si="2"/>
        <v>0</v>
      </c>
      <c r="R21" s="13">
        <f t="shared" si="2"/>
        <v>0</v>
      </c>
      <c r="S21" s="13">
        <f t="shared" si="2"/>
        <v>0</v>
      </c>
      <c r="T21" s="115">
        <f t="shared" si="2"/>
        <v>11.6</v>
      </c>
      <c r="U21" s="82">
        <f t="shared" si="2"/>
        <v>0</v>
      </c>
      <c r="V21" s="82">
        <f t="shared" si="2"/>
        <v>165.38200000000001</v>
      </c>
      <c r="W21" s="82">
        <f t="shared" si="2"/>
        <v>0</v>
      </c>
      <c r="X21" s="13">
        <f t="shared" si="2"/>
        <v>187.922</v>
      </c>
    </row>
    <row r="22" spans="1:24" s="35" customFormat="1" ht="15" customHeight="1">
      <c r="A22" s="32" t="s">
        <v>50</v>
      </c>
      <c r="B22" s="222" t="s">
        <v>36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7"/>
      <c r="U22" s="70"/>
      <c r="V22" s="1"/>
      <c r="W22" s="1"/>
      <c r="X22" s="1"/>
    </row>
    <row r="23" spans="1:24" s="35" customFormat="1" ht="77.25" customHeight="1">
      <c r="A23" s="160" t="s">
        <v>51</v>
      </c>
      <c r="B23" s="74" t="s">
        <v>101</v>
      </c>
      <c r="C23" s="74" t="s">
        <v>102</v>
      </c>
      <c r="D23" s="20">
        <v>24.768000000000001</v>
      </c>
      <c r="E23" s="10" t="s">
        <v>89</v>
      </c>
      <c r="F23" s="20">
        <v>24.768000000000001</v>
      </c>
      <c r="G23" s="10" t="s">
        <v>40</v>
      </c>
      <c r="H23" s="10" t="s">
        <v>40</v>
      </c>
      <c r="I23" s="10" t="s">
        <v>40</v>
      </c>
      <c r="J23" s="10" t="s">
        <v>40</v>
      </c>
      <c r="K23" s="20"/>
      <c r="L23" s="10"/>
      <c r="M23" s="20">
        <v>24.768000000000001</v>
      </c>
      <c r="N23" s="20">
        <v>24.768000000000001</v>
      </c>
      <c r="O23" s="10"/>
      <c r="P23" s="20">
        <v>24.768000000000001</v>
      </c>
      <c r="Q23" s="99"/>
      <c r="R23" s="75"/>
      <c r="S23" s="76"/>
      <c r="T23" s="43">
        <v>16.899999999999999</v>
      </c>
      <c r="U23" s="40"/>
      <c r="V23" s="146">
        <v>14.894</v>
      </c>
      <c r="W23" s="76"/>
      <c r="X23" s="75">
        <v>17.593</v>
      </c>
    </row>
    <row r="24" spans="1:24" s="35" customFormat="1" ht="55.5" customHeight="1">
      <c r="A24" s="160" t="s">
        <v>52</v>
      </c>
      <c r="B24" s="74" t="s">
        <v>114</v>
      </c>
      <c r="C24" s="74" t="s">
        <v>103</v>
      </c>
      <c r="D24" s="20">
        <v>20.326000000000001</v>
      </c>
      <c r="E24" s="10" t="s">
        <v>40</v>
      </c>
      <c r="F24" s="20">
        <v>20.326000000000001</v>
      </c>
      <c r="G24" s="10" t="s">
        <v>40</v>
      </c>
      <c r="H24" s="10" t="s">
        <v>40</v>
      </c>
      <c r="I24" s="10" t="s">
        <v>40</v>
      </c>
      <c r="J24" s="10" t="s">
        <v>40</v>
      </c>
      <c r="K24" s="20"/>
      <c r="L24" s="10"/>
      <c r="M24" s="20">
        <v>20.326000000000001</v>
      </c>
      <c r="N24" s="20">
        <v>20.326000000000001</v>
      </c>
      <c r="O24" s="10"/>
      <c r="P24" s="43"/>
      <c r="Q24" s="20">
        <v>20.326000000000001</v>
      </c>
      <c r="R24" s="75"/>
      <c r="S24" s="76"/>
      <c r="T24" s="43">
        <v>13.92</v>
      </c>
      <c r="U24" s="40"/>
      <c r="V24" s="146">
        <v>14.894</v>
      </c>
      <c r="W24" s="76"/>
      <c r="X24" s="75">
        <v>17.593</v>
      </c>
    </row>
    <row r="25" spans="1:24" s="35" customFormat="1" ht="13.5" customHeight="1">
      <c r="A25" s="228" t="s">
        <v>49</v>
      </c>
      <c r="B25" s="229"/>
      <c r="C25" s="33"/>
      <c r="D25" s="28">
        <f t="shared" ref="D25:X25" si="3">SUM(D23:D24)</f>
        <v>45.094000000000001</v>
      </c>
      <c r="E25" s="28">
        <f t="shared" si="3"/>
        <v>0</v>
      </c>
      <c r="F25" s="28">
        <f t="shared" si="3"/>
        <v>45.094000000000001</v>
      </c>
      <c r="G25" s="28">
        <f t="shared" si="3"/>
        <v>0</v>
      </c>
      <c r="H25" s="28">
        <f t="shared" si="3"/>
        <v>0</v>
      </c>
      <c r="I25" s="28">
        <f t="shared" si="3"/>
        <v>0</v>
      </c>
      <c r="J25" s="28">
        <f t="shared" si="3"/>
        <v>0</v>
      </c>
      <c r="K25" s="28">
        <f t="shared" si="3"/>
        <v>0</v>
      </c>
      <c r="L25" s="28">
        <f t="shared" si="3"/>
        <v>0</v>
      </c>
      <c r="M25" s="28">
        <f t="shared" si="3"/>
        <v>45.094000000000001</v>
      </c>
      <c r="N25" s="28">
        <f t="shared" si="3"/>
        <v>45.094000000000001</v>
      </c>
      <c r="O25" s="28">
        <f t="shared" si="3"/>
        <v>0</v>
      </c>
      <c r="P25" s="28">
        <f t="shared" si="3"/>
        <v>24.768000000000001</v>
      </c>
      <c r="Q25" s="28">
        <f t="shared" si="3"/>
        <v>20.326000000000001</v>
      </c>
      <c r="R25" s="28">
        <f t="shared" si="3"/>
        <v>0</v>
      </c>
      <c r="S25" s="28">
        <f t="shared" si="3"/>
        <v>0</v>
      </c>
      <c r="T25" s="116">
        <f t="shared" si="3"/>
        <v>30.82</v>
      </c>
      <c r="U25" s="28">
        <f t="shared" si="3"/>
        <v>0</v>
      </c>
      <c r="V25" s="28">
        <f t="shared" si="3"/>
        <v>29.788</v>
      </c>
      <c r="W25" s="28">
        <f t="shared" si="3"/>
        <v>0</v>
      </c>
      <c r="X25" s="28">
        <f t="shared" si="3"/>
        <v>35.186</v>
      </c>
    </row>
    <row r="26" spans="1:24" s="38" customFormat="1" ht="10.5" customHeight="1">
      <c r="A26" s="46" t="s">
        <v>56</v>
      </c>
      <c r="B26" s="207" t="s">
        <v>85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68"/>
      <c r="V26" s="68"/>
      <c r="W26" s="68"/>
      <c r="X26" s="68"/>
    </row>
    <row r="27" spans="1:24" s="38" customFormat="1" ht="174" customHeight="1">
      <c r="A27" s="161" t="s">
        <v>53</v>
      </c>
      <c r="B27" s="63" t="s">
        <v>130</v>
      </c>
      <c r="C27" s="142" t="s">
        <v>154</v>
      </c>
      <c r="D27" s="10">
        <v>2303.386</v>
      </c>
      <c r="E27" s="10" t="s">
        <v>40</v>
      </c>
      <c r="F27" s="10">
        <v>2303.386</v>
      </c>
      <c r="G27" s="10" t="s">
        <v>29</v>
      </c>
      <c r="H27" s="10" t="s">
        <v>29</v>
      </c>
      <c r="I27" s="10" t="s">
        <v>29</v>
      </c>
      <c r="J27" s="10" t="s">
        <v>29</v>
      </c>
      <c r="K27" s="10" t="s">
        <v>29</v>
      </c>
      <c r="L27" s="10"/>
      <c r="M27" s="10">
        <v>2303.386</v>
      </c>
      <c r="N27" s="10"/>
      <c r="O27" s="10">
        <v>2303.386</v>
      </c>
      <c r="P27" s="10"/>
      <c r="Q27" s="10">
        <v>767.79533333333336</v>
      </c>
      <c r="R27" s="10">
        <v>767.79533333333336</v>
      </c>
      <c r="S27" s="10">
        <v>767.79533333333336</v>
      </c>
      <c r="T27" s="117"/>
      <c r="U27" s="68"/>
      <c r="V27" s="68"/>
      <c r="W27" s="68"/>
      <c r="X27" s="68"/>
    </row>
    <row r="28" spans="1:24" ht="14.25" customHeight="1">
      <c r="A28" s="224" t="s">
        <v>54</v>
      </c>
      <c r="B28" s="224"/>
      <c r="C28" s="95"/>
      <c r="D28" s="95">
        <f>SUM(D27)</f>
        <v>2303.386</v>
      </c>
      <c r="E28" s="95">
        <f t="shared" ref="E28:T28" si="4">SUM(E27)</f>
        <v>0</v>
      </c>
      <c r="F28" s="95">
        <f t="shared" si="4"/>
        <v>2303.386</v>
      </c>
      <c r="G28" s="95">
        <f t="shared" si="4"/>
        <v>0</v>
      </c>
      <c r="H28" s="95">
        <f t="shared" si="4"/>
        <v>0</v>
      </c>
      <c r="I28" s="95">
        <f t="shared" si="4"/>
        <v>0</v>
      </c>
      <c r="J28" s="95">
        <f t="shared" si="4"/>
        <v>0</v>
      </c>
      <c r="K28" s="95">
        <f t="shared" si="4"/>
        <v>0</v>
      </c>
      <c r="L28" s="95">
        <f t="shared" si="4"/>
        <v>0</v>
      </c>
      <c r="M28" s="95">
        <f t="shared" si="4"/>
        <v>2303.386</v>
      </c>
      <c r="N28" s="95">
        <f t="shared" si="4"/>
        <v>0</v>
      </c>
      <c r="O28" s="95">
        <f t="shared" si="4"/>
        <v>2303.386</v>
      </c>
      <c r="P28" s="95">
        <f t="shared" si="4"/>
        <v>0</v>
      </c>
      <c r="Q28" s="95">
        <f t="shared" si="4"/>
        <v>767.79533333333336</v>
      </c>
      <c r="R28" s="95">
        <f t="shared" si="4"/>
        <v>767.79533333333336</v>
      </c>
      <c r="S28" s="95">
        <f t="shared" si="4"/>
        <v>767.79533333333336</v>
      </c>
      <c r="T28" s="114">
        <f t="shared" si="4"/>
        <v>0</v>
      </c>
      <c r="U28" s="96">
        <f>SUM(U27)</f>
        <v>0</v>
      </c>
      <c r="V28" s="96">
        <f>SUM(V27)</f>
        <v>0</v>
      </c>
      <c r="W28" s="96">
        <f>SUM(W27)</f>
        <v>0</v>
      </c>
      <c r="X28" s="95">
        <f>SUM(X27)</f>
        <v>0</v>
      </c>
    </row>
    <row r="29" spans="1:24" s="94" customFormat="1" ht="13.5" customHeight="1">
      <c r="A29" s="230" t="s">
        <v>10</v>
      </c>
      <c r="B29" s="231"/>
      <c r="C29" s="85"/>
      <c r="D29" s="97">
        <f>D17+D21+D28+D25</f>
        <v>3158.1109999999999</v>
      </c>
      <c r="E29" s="97">
        <f t="shared" ref="E29:T29" si="5">E17+E21+E28+E25</f>
        <v>87.111000000000004</v>
      </c>
      <c r="F29" s="97">
        <f t="shared" si="5"/>
        <v>3071</v>
      </c>
      <c r="G29" s="97">
        <f t="shared" si="5"/>
        <v>0</v>
      </c>
      <c r="H29" s="97">
        <f t="shared" si="5"/>
        <v>0</v>
      </c>
      <c r="I29" s="97">
        <f t="shared" si="5"/>
        <v>0</v>
      </c>
      <c r="J29" s="97">
        <f t="shared" si="5"/>
        <v>0</v>
      </c>
      <c r="K29" s="97">
        <f t="shared" si="5"/>
        <v>0</v>
      </c>
      <c r="L29" s="97">
        <f t="shared" si="5"/>
        <v>0</v>
      </c>
      <c r="M29" s="97">
        <f t="shared" si="5"/>
        <v>3158.1109999999999</v>
      </c>
      <c r="N29" s="97">
        <f t="shared" si="5"/>
        <v>854.72500000000014</v>
      </c>
      <c r="O29" s="97">
        <f t="shared" si="5"/>
        <v>2303.386</v>
      </c>
      <c r="P29" s="97">
        <f t="shared" si="5"/>
        <v>113.06399999999999</v>
      </c>
      <c r="Q29" s="97">
        <f t="shared" si="5"/>
        <v>875.23233333333337</v>
      </c>
      <c r="R29" s="97">
        <f t="shared" si="5"/>
        <v>1402.0193333333332</v>
      </c>
      <c r="S29" s="97">
        <f t="shared" si="5"/>
        <v>767.79533333333336</v>
      </c>
      <c r="T29" s="118">
        <f t="shared" si="5"/>
        <v>89.47</v>
      </c>
      <c r="U29" s="97">
        <f>U17+U21+U28+U25</f>
        <v>0</v>
      </c>
      <c r="V29" s="97">
        <f>V17+V21+V28+V25</f>
        <v>711.29899999999998</v>
      </c>
      <c r="W29" s="97">
        <f>W17+W21+W28+W25</f>
        <v>0</v>
      </c>
      <c r="X29" s="97">
        <f>X17+X21+X28+X25</f>
        <v>848.23800000000006</v>
      </c>
    </row>
    <row r="30" spans="1:24" s="3" customFormat="1" ht="14.25" customHeight="1">
      <c r="A30" s="25" t="s">
        <v>71</v>
      </c>
      <c r="B30" s="204" t="s">
        <v>79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69"/>
      <c r="V30" s="69"/>
      <c r="W30" s="69"/>
      <c r="X30" s="69"/>
    </row>
    <row r="31" spans="1:24" s="3" customFormat="1" ht="15.75" customHeight="1">
      <c r="A31" s="31" t="s">
        <v>72</v>
      </c>
      <c r="B31" s="204" t="s">
        <v>73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69"/>
      <c r="V31" s="69"/>
      <c r="W31" s="69"/>
      <c r="X31" s="69"/>
    </row>
    <row r="32" spans="1:24" s="3" customFormat="1" ht="116.25" customHeight="1">
      <c r="A32" s="50" t="s">
        <v>77</v>
      </c>
      <c r="B32" s="54" t="s">
        <v>145</v>
      </c>
      <c r="C32" s="77" t="s">
        <v>155</v>
      </c>
      <c r="D32" s="11">
        <v>582.76099999999997</v>
      </c>
      <c r="E32" s="11">
        <v>582.76099999999997</v>
      </c>
      <c r="F32" s="11" t="s">
        <v>40</v>
      </c>
      <c r="G32" s="16" t="s">
        <v>29</v>
      </c>
      <c r="H32" s="16" t="s">
        <v>29</v>
      </c>
      <c r="I32" s="16" t="s">
        <v>29</v>
      </c>
      <c r="J32" s="16" t="s">
        <v>29</v>
      </c>
      <c r="K32" s="11"/>
      <c r="L32" s="11"/>
      <c r="M32" s="11">
        <v>582.76099999999997</v>
      </c>
      <c r="N32" s="11">
        <v>582.76099999999997</v>
      </c>
      <c r="O32" s="25"/>
      <c r="P32" s="9"/>
      <c r="Q32" s="99"/>
      <c r="R32" s="11">
        <v>582.76099999999997</v>
      </c>
      <c r="S32" s="26"/>
      <c r="T32" s="130">
        <v>25.4</v>
      </c>
      <c r="U32" s="105"/>
      <c r="V32" s="131">
        <v>219</v>
      </c>
      <c r="W32" s="132"/>
      <c r="X32" s="131">
        <v>275.54599999999999</v>
      </c>
    </row>
    <row r="33" spans="1:24" s="3" customFormat="1" ht="122.25" customHeight="1">
      <c r="A33" s="50" t="s">
        <v>14</v>
      </c>
      <c r="B33" s="56" t="s">
        <v>160</v>
      </c>
      <c r="C33" s="77" t="s">
        <v>146</v>
      </c>
      <c r="D33" s="11">
        <v>439.46899999999999</v>
      </c>
      <c r="E33" s="11">
        <f>D33</f>
        <v>439.46899999999999</v>
      </c>
      <c r="F33" s="16" t="s">
        <v>29</v>
      </c>
      <c r="G33" s="16" t="s">
        <v>29</v>
      </c>
      <c r="H33" s="16" t="s">
        <v>29</v>
      </c>
      <c r="I33" s="16" t="s">
        <v>29</v>
      </c>
      <c r="J33" s="16" t="s">
        <v>29</v>
      </c>
      <c r="K33" s="11"/>
      <c r="L33" s="11"/>
      <c r="M33" s="11">
        <v>439.46899999999999</v>
      </c>
      <c r="N33" s="11">
        <v>439.46899999999999</v>
      </c>
      <c r="O33" s="25"/>
      <c r="P33" s="92">
        <f>D33/4</f>
        <v>109.86725</v>
      </c>
      <c r="Q33" s="11">
        <v>109.86725</v>
      </c>
      <c r="R33" s="11">
        <v>109.86725</v>
      </c>
      <c r="S33" s="11">
        <v>109.86725</v>
      </c>
      <c r="T33" s="133">
        <v>8.5</v>
      </c>
      <c r="U33" s="105"/>
      <c r="V33" s="108">
        <v>494.94</v>
      </c>
      <c r="W33" s="132"/>
      <c r="X33" s="131">
        <v>622.73400000000004</v>
      </c>
    </row>
    <row r="34" spans="1:24" s="3" customFormat="1" ht="151.5" customHeight="1">
      <c r="A34" s="50" t="s">
        <v>80</v>
      </c>
      <c r="B34" s="56" t="s">
        <v>161</v>
      </c>
      <c r="C34" s="77" t="s">
        <v>147</v>
      </c>
      <c r="D34" s="11">
        <v>431.45299999999997</v>
      </c>
      <c r="E34" s="11">
        <f>D34</f>
        <v>431.45299999999997</v>
      </c>
      <c r="F34" s="16" t="s">
        <v>29</v>
      </c>
      <c r="G34" s="16" t="s">
        <v>29</v>
      </c>
      <c r="H34" s="16" t="s">
        <v>29</v>
      </c>
      <c r="I34" s="16" t="s">
        <v>29</v>
      </c>
      <c r="J34" s="16" t="s">
        <v>29</v>
      </c>
      <c r="K34" s="11"/>
      <c r="L34" s="11"/>
      <c r="M34" s="11">
        <v>431.45299999999997</v>
      </c>
      <c r="N34" s="11">
        <v>431.45299999999997</v>
      </c>
      <c r="O34" s="25"/>
      <c r="P34" s="9"/>
      <c r="Q34" s="100">
        <f>D34/2</f>
        <v>215.72649999999999</v>
      </c>
      <c r="R34" s="11"/>
      <c r="S34" s="11">
        <v>215.72649999999999</v>
      </c>
      <c r="T34" s="130">
        <v>20.9</v>
      </c>
      <c r="U34" s="105"/>
      <c r="V34" s="134">
        <v>197.1</v>
      </c>
      <c r="W34" s="132"/>
      <c r="X34" s="135">
        <v>247.99100000000001</v>
      </c>
    </row>
    <row r="35" spans="1:24" s="3" customFormat="1" ht="123" customHeight="1">
      <c r="A35" s="50" t="s">
        <v>81</v>
      </c>
      <c r="B35" s="56" t="s">
        <v>107</v>
      </c>
      <c r="C35" s="73" t="s">
        <v>148</v>
      </c>
      <c r="D35" s="11">
        <v>288.34800000000001</v>
      </c>
      <c r="E35" s="11">
        <f>D35</f>
        <v>288.34800000000001</v>
      </c>
      <c r="F35" s="16" t="s">
        <v>29</v>
      </c>
      <c r="G35" s="16" t="s">
        <v>29</v>
      </c>
      <c r="H35" s="16" t="s">
        <v>29</v>
      </c>
      <c r="I35" s="16" t="s">
        <v>29</v>
      </c>
      <c r="J35" s="16" t="s">
        <v>29</v>
      </c>
      <c r="K35" s="10"/>
      <c r="L35" s="11"/>
      <c r="M35" s="11">
        <v>288.34800000000001</v>
      </c>
      <c r="N35" s="11">
        <v>288.34800000000001</v>
      </c>
      <c r="O35" s="25"/>
      <c r="P35" s="9"/>
      <c r="Q35" s="11">
        <v>288.34800000000001</v>
      </c>
      <c r="R35" s="11"/>
      <c r="S35" s="26"/>
      <c r="T35" s="136">
        <v>18.8</v>
      </c>
      <c r="U35" s="105"/>
      <c r="V35" s="131">
        <v>146.292</v>
      </c>
      <c r="W35" s="132"/>
      <c r="X35" s="137">
        <v>184.06399999999999</v>
      </c>
    </row>
    <row r="36" spans="1:24" s="3" customFormat="1" ht="87" customHeight="1">
      <c r="A36" s="50" t="s">
        <v>82</v>
      </c>
      <c r="B36" s="55" t="s">
        <v>108</v>
      </c>
      <c r="C36" s="18" t="s">
        <v>149</v>
      </c>
      <c r="D36" s="10">
        <v>111.691</v>
      </c>
      <c r="E36" s="10">
        <v>111.691</v>
      </c>
      <c r="F36" s="16" t="s">
        <v>40</v>
      </c>
      <c r="G36" s="29" t="s">
        <v>29</v>
      </c>
      <c r="H36" s="29" t="s">
        <v>29</v>
      </c>
      <c r="I36" s="29" t="s">
        <v>29</v>
      </c>
      <c r="J36" s="29" t="s">
        <v>29</v>
      </c>
      <c r="K36" s="10"/>
      <c r="L36" s="10"/>
      <c r="M36" s="10">
        <v>111.691</v>
      </c>
      <c r="N36" s="10">
        <v>111.691</v>
      </c>
      <c r="O36" s="25"/>
      <c r="P36" s="9"/>
      <c r="Q36" s="10">
        <v>111.691</v>
      </c>
      <c r="R36" s="10"/>
      <c r="S36" s="27"/>
      <c r="T36" s="138">
        <v>3.5</v>
      </c>
      <c r="U36" s="105"/>
      <c r="V36" s="131">
        <v>211.7</v>
      </c>
      <c r="W36" s="132"/>
      <c r="X36" s="108">
        <v>266.36099999999999</v>
      </c>
    </row>
    <row r="37" spans="1:24" s="3" customFormat="1" ht="83.25" customHeight="1">
      <c r="A37" s="50" t="s">
        <v>83</v>
      </c>
      <c r="B37" s="55" t="s">
        <v>109</v>
      </c>
      <c r="C37" s="42" t="s">
        <v>91</v>
      </c>
      <c r="D37" s="10">
        <v>222.50399999999999</v>
      </c>
      <c r="E37" s="10">
        <v>222.50399999999999</v>
      </c>
      <c r="F37" s="29" t="s">
        <v>40</v>
      </c>
      <c r="G37" s="29" t="s">
        <v>29</v>
      </c>
      <c r="H37" s="29" t="s">
        <v>29</v>
      </c>
      <c r="I37" s="29" t="s">
        <v>29</v>
      </c>
      <c r="J37" s="29" t="s">
        <v>29</v>
      </c>
      <c r="K37" s="10"/>
      <c r="L37" s="10"/>
      <c r="M37" s="10">
        <v>222.50399999999999</v>
      </c>
      <c r="N37" s="10">
        <v>222.50399999999999</v>
      </c>
      <c r="O37" s="25"/>
      <c r="P37" s="9"/>
      <c r="Q37" s="100">
        <f>D37/2</f>
        <v>111.252</v>
      </c>
      <c r="R37" s="10">
        <v>111.252</v>
      </c>
      <c r="S37" s="27"/>
      <c r="T37" s="138">
        <v>8.07</v>
      </c>
      <c r="U37" s="139"/>
      <c r="V37" s="108">
        <v>262.8</v>
      </c>
      <c r="W37" s="106"/>
      <c r="X37" s="108">
        <v>330.65499999999997</v>
      </c>
    </row>
    <row r="38" spans="1:24" s="3" customFormat="1" ht="72.75" customHeight="1">
      <c r="A38" s="50" t="s">
        <v>93</v>
      </c>
      <c r="B38" s="55" t="s">
        <v>110</v>
      </c>
      <c r="C38" s="42" t="s">
        <v>92</v>
      </c>
      <c r="D38" s="10">
        <v>221.268</v>
      </c>
      <c r="E38" s="10">
        <v>221.268</v>
      </c>
      <c r="F38" s="29" t="s">
        <v>29</v>
      </c>
      <c r="G38" s="29" t="s">
        <v>40</v>
      </c>
      <c r="H38" s="29" t="s">
        <v>40</v>
      </c>
      <c r="I38" s="29" t="s">
        <v>40</v>
      </c>
      <c r="J38" s="29" t="s">
        <v>40</v>
      </c>
      <c r="K38" s="10"/>
      <c r="L38" s="10"/>
      <c r="M38" s="10">
        <v>221.268</v>
      </c>
      <c r="N38" s="10">
        <v>221.268</v>
      </c>
      <c r="O38" s="25"/>
      <c r="P38" s="9"/>
      <c r="Q38" s="99"/>
      <c r="R38" s="10">
        <v>221.268</v>
      </c>
      <c r="S38" s="27"/>
      <c r="T38" s="138">
        <v>3.3</v>
      </c>
      <c r="U38" s="105"/>
      <c r="V38" s="108">
        <v>630.72</v>
      </c>
      <c r="W38" s="106"/>
      <c r="X38" s="108">
        <v>793.572</v>
      </c>
    </row>
    <row r="39" spans="1:24" s="3" customFormat="1" ht="107.25" customHeight="1">
      <c r="A39" s="50" t="s">
        <v>94</v>
      </c>
      <c r="B39" s="57" t="s">
        <v>111</v>
      </c>
      <c r="C39" s="42" t="s">
        <v>128</v>
      </c>
      <c r="D39" s="10">
        <v>78.203999999999994</v>
      </c>
      <c r="E39" s="10">
        <v>78.203999999999994</v>
      </c>
      <c r="F39" s="29" t="s">
        <v>40</v>
      </c>
      <c r="G39" s="29" t="s">
        <v>40</v>
      </c>
      <c r="H39" s="29" t="s">
        <v>40</v>
      </c>
      <c r="I39" s="29" t="s">
        <v>40</v>
      </c>
      <c r="J39" s="29" t="s">
        <v>40</v>
      </c>
      <c r="K39" s="10"/>
      <c r="L39" s="10"/>
      <c r="M39" s="10">
        <v>78.203999999999994</v>
      </c>
      <c r="N39" s="10">
        <v>78.203999999999994</v>
      </c>
      <c r="O39" s="25"/>
      <c r="P39" s="11">
        <f>D39/2</f>
        <v>39.101999999999997</v>
      </c>
      <c r="Q39" s="100">
        <v>39.101999999999997</v>
      </c>
      <c r="R39" s="10"/>
      <c r="S39" s="27"/>
      <c r="T39" s="138">
        <v>6.8</v>
      </c>
      <c r="U39" s="105"/>
      <c r="V39" s="108">
        <v>109.5</v>
      </c>
      <c r="W39" s="106"/>
      <c r="X39" s="108">
        <v>137.773</v>
      </c>
    </row>
    <row r="40" spans="1:24" s="3" customFormat="1" ht="133.5" customHeight="1">
      <c r="A40" s="50" t="s">
        <v>95</v>
      </c>
      <c r="B40" s="58" t="s">
        <v>112</v>
      </c>
      <c r="C40" s="78" t="s">
        <v>100</v>
      </c>
      <c r="D40" s="10">
        <v>52.36</v>
      </c>
      <c r="E40" s="10">
        <v>52.36</v>
      </c>
      <c r="F40" s="29" t="s">
        <v>40</v>
      </c>
      <c r="G40" s="29" t="s">
        <v>40</v>
      </c>
      <c r="H40" s="29" t="s">
        <v>40</v>
      </c>
      <c r="I40" s="29" t="s">
        <v>40</v>
      </c>
      <c r="J40" s="29" t="s">
        <v>40</v>
      </c>
      <c r="K40" s="10"/>
      <c r="L40" s="10"/>
      <c r="M40" s="10">
        <v>52.36</v>
      </c>
      <c r="N40" s="10">
        <v>52.36</v>
      </c>
      <c r="O40" s="25"/>
      <c r="P40" s="9"/>
      <c r="Q40" s="100">
        <f>D40/2</f>
        <v>26.18</v>
      </c>
      <c r="R40" s="10">
        <v>26.18</v>
      </c>
      <c r="S40" s="27"/>
      <c r="T40" s="138">
        <v>14.6</v>
      </c>
      <c r="U40" s="105"/>
      <c r="V40" s="108">
        <v>34.31</v>
      </c>
      <c r="W40" s="106"/>
      <c r="X40" s="108">
        <v>43.168999999999997</v>
      </c>
    </row>
    <row r="41" spans="1:24" s="3" customFormat="1" ht="126.75" customHeight="1">
      <c r="A41" s="50" t="s">
        <v>96</v>
      </c>
      <c r="B41" s="79" t="s">
        <v>150</v>
      </c>
      <c r="C41" s="81" t="s">
        <v>131</v>
      </c>
      <c r="D41" s="10">
        <v>14.705</v>
      </c>
      <c r="E41" s="10">
        <v>14.705</v>
      </c>
      <c r="F41" s="29" t="s">
        <v>40</v>
      </c>
      <c r="G41" s="29" t="s">
        <v>40</v>
      </c>
      <c r="H41" s="29" t="s">
        <v>40</v>
      </c>
      <c r="I41" s="29" t="s">
        <v>40</v>
      </c>
      <c r="J41" s="29" t="s">
        <v>40</v>
      </c>
      <c r="K41" s="10"/>
      <c r="L41" s="10"/>
      <c r="M41" s="10">
        <v>14.705</v>
      </c>
      <c r="N41" s="10">
        <v>14.705</v>
      </c>
      <c r="O41" s="25"/>
      <c r="P41" s="9"/>
      <c r="Q41" s="99"/>
      <c r="R41" s="10"/>
      <c r="S41" s="10">
        <v>14.705</v>
      </c>
      <c r="T41" s="138">
        <v>27.7</v>
      </c>
      <c r="U41" s="105"/>
      <c r="V41" s="108">
        <v>5.0640000000000001</v>
      </c>
      <c r="W41" s="106"/>
      <c r="X41" s="108">
        <v>6.3719999999999999</v>
      </c>
    </row>
    <row r="42" spans="1:24" s="92" customFormat="1" ht="18" customHeight="1">
      <c r="A42" s="224" t="s">
        <v>15</v>
      </c>
      <c r="B42" s="224"/>
      <c r="C42" s="93"/>
      <c r="D42" s="90">
        <f>SUM(D32:D41)</f>
        <v>2442.7630000000004</v>
      </c>
      <c r="E42" s="90">
        <f t="shared" ref="E42:X42" si="6">SUM(E32:E41)</f>
        <v>2442.7630000000004</v>
      </c>
      <c r="F42" s="90">
        <f t="shared" si="6"/>
        <v>0</v>
      </c>
      <c r="G42" s="90">
        <f t="shared" si="6"/>
        <v>0</v>
      </c>
      <c r="H42" s="90">
        <f t="shared" si="6"/>
        <v>0</v>
      </c>
      <c r="I42" s="90">
        <f t="shared" si="6"/>
        <v>0</v>
      </c>
      <c r="J42" s="90">
        <f t="shared" si="6"/>
        <v>0</v>
      </c>
      <c r="K42" s="90">
        <f t="shared" si="6"/>
        <v>0</v>
      </c>
      <c r="L42" s="90">
        <f t="shared" si="6"/>
        <v>0</v>
      </c>
      <c r="M42" s="90">
        <f t="shared" si="6"/>
        <v>2442.7630000000004</v>
      </c>
      <c r="N42" s="90">
        <f t="shared" si="6"/>
        <v>2442.7630000000004</v>
      </c>
      <c r="O42" s="90">
        <f t="shared" si="6"/>
        <v>0</v>
      </c>
      <c r="P42" s="90">
        <f t="shared" si="6"/>
        <v>148.96924999999999</v>
      </c>
      <c r="Q42" s="90">
        <f t="shared" si="6"/>
        <v>902.16674999999987</v>
      </c>
      <c r="R42" s="90">
        <f t="shared" si="6"/>
        <v>1051.32825</v>
      </c>
      <c r="S42" s="90">
        <f t="shared" si="6"/>
        <v>340.29874999999998</v>
      </c>
      <c r="T42" s="119">
        <f t="shared" si="6"/>
        <v>137.56999999999996</v>
      </c>
      <c r="U42" s="91">
        <f t="shared" si="6"/>
        <v>0</v>
      </c>
      <c r="V42" s="91">
        <f t="shared" si="6"/>
        <v>2311.4259999999999</v>
      </c>
      <c r="W42" s="91">
        <f t="shared" si="6"/>
        <v>0</v>
      </c>
      <c r="X42" s="90">
        <f t="shared" si="6"/>
        <v>2908.2369999999996</v>
      </c>
    </row>
    <row r="43" spans="1:24" s="35" customFormat="1" ht="15" customHeight="1">
      <c r="A43" s="32" t="s">
        <v>43</v>
      </c>
      <c r="B43" s="222" t="s">
        <v>85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70"/>
      <c r="V43" s="1"/>
      <c r="W43" s="1"/>
      <c r="X43" s="1"/>
    </row>
    <row r="44" spans="1:24" s="35" customFormat="1" ht="175.5" customHeight="1">
      <c r="A44" s="162" t="s">
        <v>16</v>
      </c>
      <c r="B44" s="80" t="s">
        <v>113</v>
      </c>
      <c r="C44" s="80" t="s">
        <v>132</v>
      </c>
      <c r="D44" s="10">
        <v>95.305999999999997</v>
      </c>
      <c r="E44" s="10">
        <v>95.305999999999997</v>
      </c>
      <c r="F44" s="10" t="s">
        <v>40</v>
      </c>
      <c r="G44" s="10" t="s">
        <v>40</v>
      </c>
      <c r="H44" s="10" t="s">
        <v>40</v>
      </c>
      <c r="I44" s="10" t="s">
        <v>40</v>
      </c>
      <c r="J44" s="10" t="s">
        <v>40</v>
      </c>
      <c r="K44" s="10"/>
      <c r="L44" s="10"/>
      <c r="M44" s="10">
        <v>95.305999999999997</v>
      </c>
      <c r="N44" s="10">
        <v>95.305999999999997</v>
      </c>
      <c r="O44" s="10"/>
      <c r="P44" s="10">
        <f>D44/4</f>
        <v>23.826499999999999</v>
      </c>
      <c r="Q44" s="10">
        <v>23.826499999999999</v>
      </c>
      <c r="R44" s="10">
        <v>23.826499999999999</v>
      </c>
      <c r="S44" s="10">
        <v>23.826499999999999</v>
      </c>
      <c r="T44" s="133">
        <v>29.6</v>
      </c>
      <c r="U44" s="10"/>
      <c r="V44" s="50">
        <v>30.648</v>
      </c>
      <c r="W44" s="10"/>
      <c r="X44" s="20">
        <v>38.555999999999997</v>
      </c>
    </row>
    <row r="45" spans="1:24" s="35" customFormat="1" ht="10.5" customHeight="1">
      <c r="A45" s="228" t="s">
        <v>17</v>
      </c>
      <c r="B45" s="229"/>
      <c r="C45" s="33"/>
      <c r="D45" s="28">
        <f>SUM(D44:D44)</f>
        <v>95.305999999999997</v>
      </c>
      <c r="E45" s="28">
        <f t="shared" ref="E45:X45" si="7">SUM(E44:E44)</f>
        <v>95.305999999999997</v>
      </c>
      <c r="F45" s="28">
        <f t="shared" si="7"/>
        <v>0</v>
      </c>
      <c r="G45" s="28">
        <f t="shared" si="7"/>
        <v>0</v>
      </c>
      <c r="H45" s="28">
        <f t="shared" si="7"/>
        <v>0</v>
      </c>
      <c r="I45" s="28">
        <f t="shared" si="7"/>
        <v>0</v>
      </c>
      <c r="J45" s="28">
        <f t="shared" si="7"/>
        <v>0</v>
      </c>
      <c r="K45" s="28">
        <f t="shared" si="7"/>
        <v>0</v>
      </c>
      <c r="L45" s="28">
        <f t="shared" si="7"/>
        <v>0</v>
      </c>
      <c r="M45" s="28">
        <f t="shared" si="7"/>
        <v>95.305999999999997</v>
      </c>
      <c r="N45" s="28">
        <f t="shared" si="7"/>
        <v>95.305999999999997</v>
      </c>
      <c r="O45" s="28">
        <f t="shared" si="7"/>
        <v>0</v>
      </c>
      <c r="P45" s="28">
        <f t="shared" si="7"/>
        <v>23.826499999999999</v>
      </c>
      <c r="Q45" s="28">
        <f t="shared" si="7"/>
        <v>23.826499999999999</v>
      </c>
      <c r="R45" s="28">
        <f t="shared" si="7"/>
        <v>23.826499999999999</v>
      </c>
      <c r="S45" s="28">
        <f t="shared" si="7"/>
        <v>23.826499999999999</v>
      </c>
      <c r="T45" s="116">
        <f t="shared" si="7"/>
        <v>29.6</v>
      </c>
      <c r="U45" s="28">
        <f t="shared" si="7"/>
        <v>0</v>
      </c>
      <c r="V45" s="28">
        <f t="shared" si="7"/>
        <v>30.648</v>
      </c>
      <c r="W45" s="28">
        <f t="shared" si="7"/>
        <v>0</v>
      </c>
      <c r="X45" s="28">
        <f t="shared" si="7"/>
        <v>38.555999999999997</v>
      </c>
    </row>
    <row r="46" spans="1:24" s="35" customFormat="1" ht="10.5" customHeight="1">
      <c r="A46" s="219" t="s">
        <v>18</v>
      </c>
      <c r="B46" s="219"/>
      <c r="C46" s="33"/>
      <c r="D46" s="28">
        <f>D42+D45</f>
        <v>2538.0690000000004</v>
      </c>
      <c r="E46" s="28">
        <f t="shared" ref="E46:X46" si="8">E42+E45</f>
        <v>2538.0690000000004</v>
      </c>
      <c r="F46" s="28">
        <f t="shared" si="8"/>
        <v>0</v>
      </c>
      <c r="G46" s="28">
        <f t="shared" si="8"/>
        <v>0</v>
      </c>
      <c r="H46" s="28">
        <f t="shared" si="8"/>
        <v>0</v>
      </c>
      <c r="I46" s="28">
        <f t="shared" si="8"/>
        <v>0</v>
      </c>
      <c r="J46" s="28">
        <f t="shared" si="8"/>
        <v>0</v>
      </c>
      <c r="K46" s="28">
        <f t="shared" si="8"/>
        <v>0</v>
      </c>
      <c r="L46" s="28">
        <f t="shared" si="8"/>
        <v>0</v>
      </c>
      <c r="M46" s="28">
        <f t="shared" si="8"/>
        <v>2538.0690000000004</v>
      </c>
      <c r="N46" s="28">
        <f t="shared" si="8"/>
        <v>2538.0690000000004</v>
      </c>
      <c r="O46" s="28">
        <f t="shared" si="8"/>
        <v>0</v>
      </c>
      <c r="P46" s="28">
        <f t="shared" si="8"/>
        <v>172.79575</v>
      </c>
      <c r="Q46" s="28">
        <f t="shared" si="8"/>
        <v>925.99324999999988</v>
      </c>
      <c r="R46" s="28">
        <f t="shared" si="8"/>
        <v>1075.1547499999999</v>
      </c>
      <c r="S46" s="28">
        <f t="shared" si="8"/>
        <v>364.12524999999999</v>
      </c>
      <c r="T46" s="116">
        <f t="shared" si="8"/>
        <v>167.16999999999996</v>
      </c>
      <c r="U46" s="28">
        <f t="shared" si="8"/>
        <v>0</v>
      </c>
      <c r="V46" s="28">
        <f t="shared" si="8"/>
        <v>2342.0740000000001</v>
      </c>
      <c r="W46" s="28">
        <f t="shared" si="8"/>
        <v>0</v>
      </c>
      <c r="X46" s="28">
        <f t="shared" si="8"/>
        <v>2946.7929999999997</v>
      </c>
    </row>
    <row r="47" spans="1:24" s="30" customFormat="1" ht="12" customHeight="1">
      <c r="A47" s="213" t="s">
        <v>19</v>
      </c>
      <c r="B47" s="213"/>
      <c r="C47" s="22"/>
      <c r="D47" s="14">
        <f>D46+D29</f>
        <v>5696.18</v>
      </c>
      <c r="E47" s="14">
        <f t="shared" ref="E47:X47" si="9">E46+E29</f>
        <v>2625.1800000000003</v>
      </c>
      <c r="F47" s="14">
        <f t="shared" si="9"/>
        <v>3071</v>
      </c>
      <c r="G47" s="14">
        <f t="shared" si="9"/>
        <v>0</v>
      </c>
      <c r="H47" s="14">
        <f t="shared" si="9"/>
        <v>0</v>
      </c>
      <c r="I47" s="14">
        <f t="shared" si="9"/>
        <v>0</v>
      </c>
      <c r="J47" s="14">
        <f t="shared" si="9"/>
        <v>0</v>
      </c>
      <c r="K47" s="14">
        <f t="shared" si="9"/>
        <v>0</v>
      </c>
      <c r="L47" s="14">
        <f t="shared" si="9"/>
        <v>0</v>
      </c>
      <c r="M47" s="14">
        <f t="shared" si="9"/>
        <v>5696.18</v>
      </c>
      <c r="N47" s="14">
        <f t="shared" si="9"/>
        <v>3392.7940000000008</v>
      </c>
      <c r="O47" s="14">
        <f t="shared" si="9"/>
        <v>2303.386</v>
      </c>
      <c r="P47" s="14">
        <f t="shared" si="9"/>
        <v>285.85974999999996</v>
      </c>
      <c r="Q47" s="14">
        <f t="shared" si="9"/>
        <v>1801.2255833333334</v>
      </c>
      <c r="R47" s="14">
        <f t="shared" si="9"/>
        <v>2477.1740833333333</v>
      </c>
      <c r="S47" s="14">
        <f t="shared" si="9"/>
        <v>1131.9205833333333</v>
      </c>
      <c r="T47" s="120">
        <f t="shared" si="9"/>
        <v>256.64</v>
      </c>
      <c r="U47" s="14">
        <f t="shared" si="9"/>
        <v>0</v>
      </c>
      <c r="V47" s="14">
        <f t="shared" si="9"/>
        <v>3053.373</v>
      </c>
      <c r="W47" s="14">
        <f t="shared" si="9"/>
        <v>0</v>
      </c>
      <c r="X47" s="14">
        <f t="shared" si="9"/>
        <v>3795.0309999999999</v>
      </c>
    </row>
    <row r="48" spans="1:24" ht="11.25" customHeight="1">
      <c r="A48" s="17" t="s">
        <v>34</v>
      </c>
      <c r="B48" s="214" t="s">
        <v>32</v>
      </c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64"/>
      <c r="V48" s="64"/>
      <c r="W48" s="71"/>
      <c r="X48" s="64"/>
    </row>
    <row r="49" spans="1:24" ht="12" customHeight="1">
      <c r="A49" s="11" t="s">
        <v>44</v>
      </c>
      <c r="B49" s="201" t="s">
        <v>69</v>
      </c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64"/>
      <c r="V49" s="64"/>
      <c r="W49" s="64"/>
      <c r="X49" s="64"/>
    </row>
    <row r="50" spans="1:24" ht="10.5" customHeight="1">
      <c r="A50" s="11" t="s">
        <v>20</v>
      </c>
      <c r="B50" s="216" t="s">
        <v>63</v>
      </c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64"/>
      <c r="V50" s="64"/>
      <c r="W50" s="64"/>
      <c r="X50" s="64"/>
    </row>
    <row r="51" spans="1:24" ht="138.75" customHeight="1">
      <c r="A51" s="50" t="s">
        <v>21</v>
      </c>
      <c r="B51" s="81" t="s">
        <v>162</v>
      </c>
      <c r="C51" s="81" t="s">
        <v>163</v>
      </c>
      <c r="D51" s="10">
        <v>334.38200000000001</v>
      </c>
      <c r="E51" s="10" t="s">
        <v>40</v>
      </c>
      <c r="F51" s="10">
        <v>334.38200000000001</v>
      </c>
      <c r="G51" s="29" t="s">
        <v>29</v>
      </c>
      <c r="H51" s="29" t="s">
        <v>29</v>
      </c>
      <c r="I51" s="29" t="s">
        <v>29</v>
      </c>
      <c r="J51" s="10" t="s">
        <v>40</v>
      </c>
      <c r="K51" s="10"/>
      <c r="L51" s="29"/>
      <c r="M51" s="10">
        <v>334.38200000000001</v>
      </c>
      <c r="N51" s="10">
        <v>334.38200000000001</v>
      </c>
      <c r="O51" s="16"/>
      <c r="P51" s="9"/>
      <c r="Q51" s="10">
        <v>334.38200000000001</v>
      </c>
      <c r="R51" s="10"/>
      <c r="S51" s="27"/>
      <c r="T51" s="5"/>
      <c r="U51" s="40"/>
      <c r="V51" s="12"/>
      <c r="W51" s="27"/>
      <c r="X51" s="136"/>
    </row>
    <row r="52" spans="1:24" ht="204.75" customHeight="1">
      <c r="A52" s="50" t="s">
        <v>22</v>
      </c>
      <c r="B52" s="54" t="s">
        <v>115</v>
      </c>
      <c r="C52" s="81" t="s">
        <v>151</v>
      </c>
      <c r="D52" s="10">
        <v>2568.0100000000002</v>
      </c>
      <c r="E52" s="10">
        <v>1748.229</v>
      </c>
      <c r="F52" s="16">
        <v>819.78099999999995</v>
      </c>
      <c r="G52" s="29" t="s">
        <v>29</v>
      </c>
      <c r="H52" s="29" t="s">
        <v>29</v>
      </c>
      <c r="I52" s="29" t="s">
        <v>29</v>
      </c>
      <c r="J52" s="10" t="s">
        <v>40</v>
      </c>
      <c r="K52" s="10"/>
      <c r="L52" s="29"/>
      <c r="M52" s="10">
        <v>2568.0100000000002</v>
      </c>
      <c r="N52" s="10">
        <v>2568.0100000000002</v>
      </c>
      <c r="O52" s="16"/>
      <c r="P52" s="11">
        <f>D52*15%</f>
        <v>385.20150000000001</v>
      </c>
      <c r="Q52" s="100">
        <f>D52*30%</f>
        <v>770.40300000000002</v>
      </c>
      <c r="R52" s="50">
        <f>D52*30%</f>
        <v>770.40300000000002</v>
      </c>
      <c r="S52" s="50">
        <f>D52*25%</f>
        <v>642.00250000000005</v>
      </c>
      <c r="T52" s="9">
        <v>33.700000000000003</v>
      </c>
      <c r="U52" s="40"/>
      <c r="V52" s="10">
        <v>727.08</v>
      </c>
      <c r="W52" s="51"/>
      <c r="X52" s="10">
        <v>914.81100000000004</v>
      </c>
    </row>
    <row r="53" spans="1:24" ht="132" customHeight="1">
      <c r="A53" s="50" t="s">
        <v>86</v>
      </c>
      <c r="B53" s="59" t="s">
        <v>116</v>
      </c>
      <c r="C53" s="150" t="s">
        <v>164</v>
      </c>
      <c r="D53" s="10">
        <v>176.244</v>
      </c>
      <c r="E53" s="10" t="s">
        <v>40</v>
      </c>
      <c r="F53" s="10">
        <v>176.244</v>
      </c>
      <c r="G53" s="52" t="s">
        <v>40</v>
      </c>
      <c r="H53" s="52" t="s">
        <v>40</v>
      </c>
      <c r="I53" s="52" t="s">
        <v>40</v>
      </c>
      <c r="J53" s="50" t="s">
        <v>40</v>
      </c>
      <c r="K53" s="10"/>
      <c r="L53" s="52"/>
      <c r="M53" s="10">
        <v>176.244</v>
      </c>
      <c r="N53" s="10">
        <v>176.244</v>
      </c>
      <c r="O53" s="52"/>
      <c r="P53" s="53"/>
      <c r="Q53" s="101"/>
      <c r="R53" s="10">
        <v>176.244</v>
      </c>
      <c r="S53" s="51"/>
      <c r="T53" s="53">
        <v>148.75</v>
      </c>
      <c r="U53" s="140"/>
      <c r="V53" s="20">
        <v>11.3</v>
      </c>
      <c r="W53" s="51"/>
      <c r="X53" s="20">
        <v>14.218</v>
      </c>
    </row>
    <row r="54" spans="1:24" ht="115.5" customHeight="1">
      <c r="A54" s="50" t="s">
        <v>87</v>
      </c>
      <c r="B54" s="143" t="s">
        <v>165</v>
      </c>
      <c r="C54" s="144" t="s">
        <v>166</v>
      </c>
      <c r="D54" s="10">
        <v>378.54399999999998</v>
      </c>
      <c r="E54" s="16" t="s">
        <v>40</v>
      </c>
      <c r="F54" s="10">
        <v>378.54399999999998</v>
      </c>
      <c r="G54" s="16" t="s">
        <v>40</v>
      </c>
      <c r="H54" s="16" t="s">
        <v>40</v>
      </c>
      <c r="I54" s="16" t="s">
        <v>29</v>
      </c>
      <c r="J54" s="11" t="s">
        <v>29</v>
      </c>
      <c r="K54" s="10"/>
      <c r="L54" s="10"/>
      <c r="M54" s="10">
        <v>378.54399999999998</v>
      </c>
      <c r="N54" s="10">
        <v>378.54399999999998</v>
      </c>
      <c r="O54" s="10"/>
      <c r="P54" s="37"/>
      <c r="Q54" s="10">
        <v>378.54399999999998</v>
      </c>
      <c r="R54" s="16"/>
      <c r="S54" s="26"/>
      <c r="T54" s="37">
        <v>11.8</v>
      </c>
      <c r="U54" s="40"/>
      <c r="V54" s="16">
        <v>306.60000000000002</v>
      </c>
      <c r="W54" s="26"/>
      <c r="X54" s="16">
        <v>385.767</v>
      </c>
    </row>
    <row r="55" spans="1:24" ht="109.5" customHeight="1">
      <c r="A55" s="50" t="s">
        <v>90</v>
      </c>
      <c r="B55" s="54" t="s">
        <v>117</v>
      </c>
      <c r="C55" s="81" t="s">
        <v>118</v>
      </c>
      <c r="D55" s="10">
        <v>114.735</v>
      </c>
      <c r="E55" s="10" t="s">
        <v>40</v>
      </c>
      <c r="F55" s="16">
        <v>114.735</v>
      </c>
      <c r="G55" s="52" t="s">
        <v>40</v>
      </c>
      <c r="H55" s="52" t="s">
        <v>40</v>
      </c>
      <c r="I55" s="52" t="s">
        <v>40</v>
      </c>
      <c r="J55" s="50" t="s">
        <v>40</v>
      </c>
      <c r="K55" s="52"/>
      <c r="L55" s="52"/>
      <c r="M55" s="10">
        <v>114.735</v>
      </c>
      <c r="N55" s="10">
        <v>114.735</v>
      </c>
      <c r="O55" s="52"/>
      <c r="P55" s="53"/>
      <c r="Q55" s="10">
        <v>114.735</v>
      </c>
      <c r="R55" s="50"/>
      <c r="S55" s="51"/>
      <c r="T55" s="53">
        <v>8.3000000000000007</v>
      </c>
      <c r="U55" s="140"/>
      <c r="V55" s="20">
        <v>131.4</v>
      </c>
      <c r="W55" s="51"/>
      <c r="X55" s="20">
        <v>165.327</v>
      </c>
    </row>
    <row r="56" spans="1:24" ht="155.25" customHeight="1">
      <c r="A56" s="50" t="s">
        <v>97</v>
      </c>
      <c r="B56" s="54" t="s">
        <v>119</v>
      </c>
      <c r="C56" s="81" t="s">
        <v>105</v>
      </c>
      <c r="D56" s="10">
        <v>164.935</v>
      </c>
      <c r="E56" s="10" t="s">
        <v>40</v>
      </c>
      <c r="F56" s="10">
        <v>164.935</v>
      </c>
      <c r="G56" s="52" t="s">
        <v>40</v>
      </c>
      <c r="H56" s="52" t="s">
        <v>40</v>
      </c>
      <c r="I56" s="52" t="s">
        <v>40</v>
      </c>
      <c r="J56" s="50" t="s">
        <v>40</v>
      </c>
      <c r="K56" s="10"/>
      <c r="L56" s="52"/>
      <c r="M56" s="10">
        <v>164.935</v>
      </c>
      <c r="N56" s="10">
        <v>164.935</v>
      </c>
      <c r="O56" s="52"/>
      <c r="P56" s="53"/>
      <c r="Q56" s="101"/>
      <c r="R56" s="50"/>
      <c r="S56" s="10">
        <v>164.935</v>
      </c>
      <c r="T56" s="53">
        <v>27.1</v>
      </c>
      <c r="U56" s="140"/>
      <c r="V56" s="20">
        <v>58.034999999999997</v>
      </c>
      <c r="W56" s="51"/>
      <c r="X56" s="20">
        <v>73.02</v>
      </c>
    </row>
    <row r="57" spans="1:24" s="38" customFormat="1" ht="10.5" customHeight="1">
      <c r="A57" s="218" t="s">
        <v>23</v>
      </c>
      <c r="B57" s="218"/>
      <c r="C57" s="36"/>
      <c r="D57" s="19">
        <f>SUM(D51:D56)</f>
        <v>3736.8500000000004</v>
      </c>
      <c r="E57" s="19">
        <f t="shared" ref="E57:X57" si="10">SUM(E51:E56)</f>
        <v>1748.229</v>
      </c>
      <c r="F57" s="19">
        <f t="shared" si="10"/>
        <v>1988.6209999999999</v>
      </c>
      <c r="G57" s="19">
        <f t="shared" si="10"/>
        <v>0</v>
      </c>
      <c r="H57" s="19">
        <f t="shared" si="10"/>
        <v>0</v>
      </c>
      <c r="I57" s="19">
        <f t="shared" si="10"/>
        <v>0</v>
      </c>
      <c r="J57" s="19">
        <f t="shared" si="10"/>
        <v>0</v>
      </c>
      <c r="K57" s="19">
        <f t="shared" si="10"/>
        <v>0</v>
      </c>
      <c r="L57" s="19">
        <f t="shared" si="10"/>
        <v>0</v>
      </c>
      <c r="M57" s="19">
        <f t="shared" si="10"/>
        <v>3736.8500000000004</v>
      </c>
      <c r="N57" s="19">
        <f t="shared" si="10"/>
        <v>3736.8500000000004</v>
      </c>
      <c r="O57" s="19">
        <f t="shared" si="10"/>
        <v>0</v>
      </c>
      <c r="P57" s="19">
        <f t="shared" si="10"/>
        <v>385.20150000000001</v>
      </c>
      <c r="Q57" s="19">
        <f t="shared" si="10"/>
        <v>1598.0640000000001</v>
      </c>
      <c r="R57" s="19">
        <f t="shared" si="10"/>
        <v>946.64700000000005</v>
      </c>
      <c r="S57" s="19">
        <f t="shared" si="10"/>
        <v>806.9375</v>
      </c>
      <c r="T57" s="121">
        <f t="shared" si="10"/>
        <v>229.65</v>
      </c>
      <c r="U57" s="19">
        <f t="shared" si="10"/>
        <v>0</v>
      </c>
      <c r="V57" s="19">
        <f t="shared" si="10"/>
        <v>1234.4150000000002</v>
      </c>
      <c r="W57" s="19">
        <f t="shared" si="10"/>
        <v>0</v>
      </c>
      <c r="X57" s="19">
        <f t="shared" si="10"/>
        <v>1553.143</v>
      </c>
    </row>
    <row r="58" spans="1:24" s="38" customFormat="1" ht="10.5" customHeight="1">
      <c r="A58" s="46" t="s">
        <v>48</v>
      </c>
      <c r="B58" s="207" t="s">
        <v>85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68"/>
      <c r="V58" s="68"/>
      <c r="W58" s="68"/>
      <c r="X58" s="68"/>
    </row>
    <row r="59" spans="1:24" s="38" customFormat="1" ht="294.75" customHeight="1">
      <c r="A59" s="145" t="s">
        <v>24</v>
      </c>
      <c r="B59" s="56" t="s">
        <v>120</v>
      </c>
      <c r="C59" s="151" t="s">
        <v>121</v>
      </c>
      <c r="D59" s="10">
        <v>290.11900000000003</v>
      </c>
      <c r="E59" s="10" t="s">
        <v>29</v>
      </c>
      <c r="F59" s="10">
        <v>290.11900000000003</v>
      </c>
      <c r="G59" s="10" t="s">
        <v>29</v>
      </c>
      <c r="H59" s="10" t="s">
        <v>29</v>
      </c>
      <c r="I59" s="10" t="s">
        <v>29</v>
      </c>
      <c r="J59" s="10" t="s">
        <v>29</v>
      </c>
      <c r="K59" s="10"/>
      <c r="L59" s="10"/>
      <c r="M59" s="10">
        <v>290.11900000000003</v>
      </c>
      <c r="N59" s="10">
        <v>290.11900000000003</v>
      </c>
      <c r="O59" s="10"/>
      <c r="P59" s="10"/>
      <c r="Q59" s="103">
        <f>D59/2</f>
        <v>145.05950000000001</v>
      </c>
      <c r="R59" s="10">
        <v>145.05950000000001</v>
      </c>
      <c r="S59" s="10"/>
      <c r="T59" s="133">
        <v>25</v>
      </c>
      <c r="U59" s="49"/>
      <c r="V59" s="10">
        <v>110.376</v>
      </c>
      <c r="W59" s="10"/>
      <c r="X59" s="10">
        <v>138.875</v>
      </c>
    </row>
    <row r="60" spans="1:24" s="38" customFormat="1" ht="156" customHeight="1">
      <c r="A60" s="145" t="s">
        <v>55</v>
      </c>
      <c r="B60" s="61" t="s">
        <v>122</v>
      </c>
      <c r="C60" s="80" t="s">
        <v>98</v>
      </c>
      <c r="D60" s="10">
        <v>74.260000000000005</v>
      </c>
      <c r="E60" s="10" t="s">
        <v>40</v>
      </c>
      <c r="F60" s="10">
        <v>74.260000000000005</v>
      </c>
      <c r="G60" s="10" t="s">
        <v>40</v>
      </c>
      <c r="H60" s="10" t="s">
        <v>40</v>
      </c>
      <c r="I60" s="10" t="s">
        <v>40</v>
      </c>
      <c r="J60" s="10" t="s">
        <v>40</v>
      </c>
      <c r="K60" s="10"/>
      <c r="L60" s="10"/>
      <c r="M60" s="10">
        <v>74.260000000000005</v>
      </c>
      <c r="N60" s="10">
        <v>74.260000000000005</v>
      </c>
      <c r="O60" s="10"/>
      <c r="P60" s="10">
        <f>D60/4</f>
        <v>18.565000000000001</v>
      </c>
      <c r="Q60" s="103">
        <v>18.565000000000001</v>
      </c>
      <c r="R60" s="10">
        <v>18.565000000000001</v>
      </c>
      <c r="S60" s="10">
        <v>18.565000000000001</v>
      </c>
      <c r="T60" s="133">
        <v>43</v>
      </c>
      <c r="U60" s="49"/>
      <c r="V60" s="50">
        <v>16.472999999999999</v>
      </c>
      <c r="W60" s="10"/>
      <c r="X60" s="20">
        <v>20.724</v>
      </c>
    </row>
    <row r="61" spans="1:24" s="38" customFormat="1" ht="12.75" customHeight="1">
      <c r="A61" s="209" t="s">
        <v>106</v>
      </c>
      <c r="B61" s="210"/>
      <c r="C61" s="47"/>
      <c r="D61" s="48">
        <f>SUM(D59:D60)</f>
        <v>364.37900000000002</v>
      </c>
      <c r="E61" s="48">
        <f t="shared" ref="E61:X61" si="11">SUM(E59:E60)</f>
        <v>0</v>
      </c>
      <c r="F61" s="48">
        <f t="shared" si="11"/>
        <v>364.37900000000002</v>
      </c>
      <c r="G61" s="48">
        <f t="shared" si="11"/>
        <v>0</v>
      </c>
      <c r="H61" s="48">
        <f t="shared" si="11"/>
        <v>0</v>
      </c>
      <c r="I61" s="48">
        <f t="shared" si="11"/>
        <v>0</v>
      </c>
      <c r="J61" s="48">
        <f t="shared" si="11"/>
        <v>0</v>
      </c>
      <c r="K61" s="48">
        <f t="shared" si="11"/>
        <v>0</v>
      </c>
      <c r="L61" s="48">
        <f t="shared" si="11"/>
        <v>0</v>
      </c>
      <c r="M61" s="48">
        <f t="shared" si="11"/>
        <v>364.37900000000002</v>
      </c>
      <c r="N61" s="48">
        <f t="shared" si="11"/>
        <v>364.37900000000002</v>
      </c>
      <c r="O61" s="48">
        <f t="shared" si="11"/>
        <v>0</v>
      </c>
      <c r="P61" s="48">
        <f t="shared" si="11"/>
        <v>18.565000000000001</v>
      </c>
      <c r="Q61" s="48">
        <f t="shared" si="11"/>
        <v>163.62450000000001</v>
      </c>
      <c r="R61" s="48">
        <f t="shared" si="11"/>
        <v>163.62450000000001</v>
      </c>
      <c r="S61" s="48">
        <f t="shared" si="11"/>
        <v>18.565000000000001</v>
      </c>
      <c r="T61" s="122">
        <f t="shared" si="11"/>
        <v>68</v>
      </c>
      <c r="U61" s="48">
        <f t="shared" si="11"/>
        <v>0</v>
      </c>
      <c r="V61" s="48">
        <f t="shared" si="11"/>
        <v>126.849</v>
      </c>
      <c r="W61" s="48">
        <f t="shared" si="11"/>
        <v>0</v>
      </c>
      <c r="X61" s="48">
        <f t="shared" si="11"/>
        <v>159.59899999999999</v>
      </c>
    </row>
    <row r="62" spans="1:24" ht="12" customHeight="1">
      <c r="A62" s="219" t="s">
        <v>64</v>
      </c>
      <c r="B62" s="219"/>
      <c r="C62" s="21"/>
      <c r="D62" s="24">
        <f>D57+D61</f>
        <v>4101.2290000000003</v>
      </c>
      <c r="E62" s="24">
        <f t="shared" ref="E62:X62" si="12">E57+E61</f>
        <v>1748.229</v>
      </c>
      <c r="F62" s="24">
        <f t="shared" si="12"/>
        <v>2353</v>
      </c>
      <c r="G62" s="24">
        <f t="shared" si="12"/>
        <v>0</v>
      </c>
      <c r="H62" s="24">
        <f t="shared" si="12"/>
        <v>0</v>
      </c>
      <c r="I62" s="24">
        <f t="shared" si="12"/>
        <v>0</v>
      </c>
      <c r="J62" s="24">
        <f t="shared" si="12"/>
        <v>0</v>
      </c>
      <c r="K62" s="24">
        <f t="shared" si="12"/>
        <v>0</v>
      </c>
      <c r="L62" s="24">
        <f t="shared" si="12"/>
        <v>0</v>
      </c>
      <c r="M62" s="24">
        <f t="shared" si="12"/>
        <v>4101.2290000000003</v>
      </c>
      <c r="N62" s="24">
        <f t="shared" si="12"/>
        <v>4101.2290000000003</v>
      </c>
      <c r="O62" s="24">
        <f t="shared" si="12"/>
        <v>0</v>
      </c>
      <c r="P62" s="24">
        <f t="shared" si="12"/>
        <v>403.76650000000001</v>
      </c>
      <c r="Q62" s="24">
        <f t="shared" si="12"/>
        <v>1761.6885000000002</v>
      </c>
      <c r="R62" s="24">
        <f t="shared" si="12"/>
        <v>1110.2715000000001</v>
      </c>
      <c r="S62" s="24">
        <f t="shared" si="12"/>
        <v>825.50250000000005</v>
      </c>
      <c r="T62" s="123">
        <f t="shared" si="12"/>
        <v>297.64999999999998</v>
      </c>
      <c r="U62" s="24">
        <f t="shared" si="12"/>
        <v>0</v>
      </c>
      <c r="V62" s="24">
        <f t="shared" si="12"/>
        <v>1361.2640000000001</v>
      </c>
      <c r="W62" s="24">
        <f t="shared" si="12"/>
        <v>0</v>
      </c>
      <c r="X62" s="24">
        <f t="shared" si="12"/>
        <v>1712.742</v>
      </c>
    </row>
    <row r="63" spans="1:24" ht="13.5" customHeight="1">
      <c r="A63" s="34" t="s">
        <v>74</v>
      </c>
      <c r="B63" s="204" t="s">
        <v>84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64"/>
      <c r="V63" s="64"/>
      <c r="W63" s="64"/>
      <c r="X63" s="64"/>
    </row>
    <row r="64" spans="1:24" ht="13.5" customHeight="1">
      <c r="A64" s="34" t="s">
        <v>75</v>
      </c>
      <c r="B64" s="204" t="s">
        <v>73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64"/>
      <c r="V64" s="64"/>
      <c r="W64" s="64"/>
      <c r="X64" s="64"/>
    </row>
    <row r="65" spans="1:24" ht="98.25" customHeight="1">
      <c r="A65" s="160" t="s">
        <v>25</v>
      </c>
      <c r="B65" s="54" t="s">
        <v>124</v>
      </c>
      <c r="C65" s="81" t="s">
        <v>123</v>
      </c>
      <c r="D65" s="11">
        <v>66.653000000000006</v>
      </c>
      <c r="E65" s="11">
        <v>66.653000000000006</v>
      </c>
      <c r="F65" s="16" t="s">
        <v>29</v>
      </c>
      <c r="G65" s="16" t="s">
        <v>29</v>
      </c>
      <c r="H65" s="16" t="s">
        <v>29</v>
      </c>
      <c r="I65" s="16" t="s">
        <v>29</v>
      </c>
      <c r="J65" s="16" t="s">
        <v>29</v>
      </c>
      <c r="K65" s="11"/>
      <c r="L65" s="11"/>
      <c r="M65" s="11">
        <v>66.653000000000006</v>
      </c>
      <c r="N65" s="11">
        <v>66.653000000000006</v>
      </c>
      <c r="O65" s="25"/>
      <c r="P65" s="11">
        <v>66.653000000000006</v>
      </c>
      <c r="Q65" s="99"/>
      <c r="R65" s="11"/>
      <c r="S65" s="26"/>
      <c r="T65" s="130">
        <v>8.4</v>
      </c>
      <c r="U65" s="40"/>
      <c r="V65" s="141"/>
      <c r="W65" s="26"/>
      <c r="X65" s="131">
        <v>95.2</v>
      </c>
    </row>
    <row r="66" spans="1:24" ht="89.25" customHeight="1">
      <c r="A66" s="50" t="s">
        <v>26</v>
      </c>
      <c r="B66" s="55" t="s">
        <v>125</v>
      </c>
      <c r="C66" s="152" t="s">
        <v>104</v>
      </c>
      <c r="D66" s="39">
        <v>64.459999999999994</v>
      </c>
      <c r="E66" s="39">
        <f>D66</f>
        <v>64.459999999999994</v>
      </c>
      <c r="F66" s="16" t="s">
        <v>29</v>
      </c>
      <c r="G66" s="16" t="s">
        <v>29</v>
      </c>
      <c r="H66" s="16" t="s">
        <v>29</v>
      </c>
      <c r="I66" s="16" t="s">
        <v>29</v>
      </c>
      <c r="J66" s="16" t="s">
        <v>29</v>
      </c>
      <c r="K66" s="39"/>
      <c r="L66" s="11"/>
      <c r="M66" s="39">
        <v>64.459999999999994</v>
      </c>
      <c r="N66" s="39">
        <v>64.459999999999994</v>
      </c>
      <c r="O66" s="25"/>
      <c r="P66" s="9"/>
      <c r="Q66" s="39">
        <v>64.459999999999994</v>
      </c>
      <c r="R66" s="10"/>
      <c r="S66" s="27"/>
      <c r="T66" s="9">
        <v>14.6</v>
      </c>
      <c r="U66" s="41"/>
      <c r="V66" s="11">
        <v>42.048000000000002</v>
      </c>
      <c r="W66" s="27"/>
      <c r="X66" s="20">
        <v>52.905000000000001</v>
      </c>
    </row>
    <row r="67" spans="1:24" ht="13.5" customHeight="1">
      <c r="A67" s="220" t="s">
        <v>45</v>
      </c>
      <c r="B67" s="220"/>
      <c r="C67" s="21"/>
      <c r="D67" s="24">
        <f t="shared" ref="D67:X67" si="13">SUM(D65:D66)</f>
        <v>131.113</v>
      </c>
      <c r="E67" s="24">
        <f t="shared" si="13"/>
        <v>131.113</v>
      </c>
      <c r="F67" s="24">
        <f t="shared" si="13"/>
        <v>0</v>
      </c>
      <c r="G67" s="24">
        <f t="shared" si="13"/>
        <v>0</v>
      </c>
      <c r="H67" s="24">
        <f t="shared" si="13"/>
        <v>0</v>
      </c>
      <c r="I67" s="24">
        <f t="shared" si="13"/>
        <v>0</v>
      </c>
      <c r="J67" s="24">
        <f t="shared" si="13"/>
        <v>0</v>
      </c>
      <c r="K67" s="24">
        <f t="shared" si="13"/>
        <v>0</v>
      </c>
      <c r="L67" s="24">
        <f t="shared" si="13"/>
        <v>0</v>
      </c>
      <c r="M67" s="24">
        <f t="shared" si="13"/>
        <v>131.113</v>
      </c>
      <c r="N67" s="24">
        <f t="shared" si="13"/>
        <v>131.113</v>
      </c>
      <c r="O67" s="24">
        <f t="shared" si="13"/>
        <v>0</v>
      </c>
      <c r="P67" s="24">
        <f t="shared" si="13"/>
        <v>66.653000000000006</v>
      </c>
      <c r="Q67" s="24">
        <f t="shared" si="13"/>
        <v>64.459999999999994</v>
      </c>
      <c r="R67" s="24">
        <f t="shared" si="13"/>
        <v>0</v>
      </c>
      <c r="S67" s="24">
        <f t="shared" si="13"/>
        <v>0</v>
      </c>
      <c r="T67" s="123">
        <f t="shared" si="13"/>
        <v>23</v>
      </c>
      <c r="U67" s="24">
        <f t="shared" si="13"/>
        <v>0</v>
      </c>
      <c r="V67" s="24">
        <f t="shared" si="13"/>
        <v>42.048000000000002</v>
      </c>
      <c r="W67" s="24">
        <f t="shared" si="13"/>
        <v>0</v>
      </c>
      <c r="X67" s="24">
        <f t="shared" si="13"/>
        <v>148.10500000000002</v>
      </c>
    </row>
    <row r="68" spans="1:24" ht="12" customHeight="1">
      <c r="A68" s="44" t="s">
        <v>46</v>
      </c>
      <c r="B68" s="204" t="s">
        <v>85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64"/>
      <c r="V68" s="64"/>
      <c r="W68" s="64"/>
      <c r="X68" s="64"/>
    </row>
    <row r="69" spans="1:24" ht="84.75" customHeight="1">
      <c r="A69" s="163" t="s">
        <v>27</v>
      </c>
      <c r="B69" s="55" t="s">
        <v>126</v>
      </c>
      <c r="C69" s="145" t="s">
        <v>152</v>
      </c>
      <c r="D69" s="10">
        <v>25.358000000000001</v>
      </c>
      <c r="E69" s="10">
        <v>25.358000000000001</v>
      </c>
      <c r="F69" s="16" t="s">
        <v>89</v>
      </c>
      <c r="G69" s="16" t="s">
        <v>29</v>
      </c>
      <c r="H69" s="16" t="s">
        <v>29</v>
      </c>
      <c r="I69" s="16" t="s">
        <v>29</v>
      </c>
      <c r="J69" s="16" t="s">
        <v>29</v>
      </c>
      <c r="K69" s="10"/>
      <c r="L69" s="16"/>
      <c r="M69" s="10">
        <v>25.358000000000001</v>
      </c>
      <c r="N69" s="10">
        <v>25.358000000000001</v>
      </c>
      <c r="O69" s="10"/>
      <c r="P69" s="9"/>
      <c r="Q69" s="10">
        <v>25.358000000000001</v>
      </c>
      <c r="R69" s="9"/>
      <c r="S69" s="26"/>
      <c r="T69" s="9">
        <v>12.38</v>
      </c>
      <c r="U69" s="45"/>
      <c r="V69" s="53">
        <v>19.523</v>
      </c>
      <c r="W69" s="26"/>
      <c r="X69" s="20">
        <v>24.56</v>
      </c>
    </row>
    <row r="70" spans="1:24" s="83" customFormat="1" ht="12" customHeight="1">
      <c r="A70" s="206" t="s">
        <v>47</v>
      </c>
      <c r="B70" s="206"/>
      <c r="C70" s="85"/>
      <c r="D70" s="86">
        <f t="shared" ref="D70:X70" si="14">SUM(D69:D69)</f>
        <v>25.358000000000001</v>
      </c>
      <c r="E70" s="86">
        <f t="shared" si="14"/>
        <v>25.358000000000001</v>
      </c>
      <c r="F70" s="86">
        <f t="shared" si="14"/>
        <v>0</v>
      </c>
      <c r="G70" s="86">
        <f t="shared" si="14"/>
        <v>0</v>
      </c>
      <c r="H70" s="86">
        <f t="shared" si="14"/>
        <v>0</v>
      </c>
      <c r="I70" s="86">
        <f t="shared" si="14"/>
        <v>0</v>
      </c>
      <c r="J70" s="86">
        <f t="shared" si="14"/>
        <v>0</v>
      </c>
      <c r="K70" s="86">
        <f t="shared" si="14"/>
        <v>0</v>
      </c>
      <c r="L70" s="86">
        <f t="shared" si="14"/>
        <v>0</v>
      </c>
      <c r="M70" s="86">
        <f t="shared" si="14"/>
        <v>25.358000000000001</v>
      </c>
      <c r="N70" s="86">
        <f t="shared" si="14"/>
        <v>25.358000000000001</v>
      </c>
      <c r="O70" s="86">
        <f t="shared" si="14"/>
        <v>0</v>
      </c>
      <c r="P70" s="86">
        <f t="shared" si="14"/>
        <v>0</v>
      </c>
      <c r="Q70" s="86">
        <f t="shared" si="14"/>
        <v>25.358000000000001</v>
      </c>
      <c r="R70" s="86">
        <f t="shared" si="14"/>
        <v>0</v>
      </c>
      <c r="S70" s="86">
        <f t="shared" si="14"/>
        <v>0</v>
      </c>
      <c r="T70" s="124">
        <f t="shared" si="14"/>
        <v>12.38</v>
      </c>
      <c r="U70" s="87">
        <f t="shared" si="14"/>
        <v>0</v>
      </c>
      <c r="V70" s="87">
        <f t="shared" si="14"/>
        <v>19.523</v>
      </c>
      <c r="W70" s="87">
        <f t="shared" si="14"/>
        <v>0</v>
      </c>
      <c r="X70" s="86">
        <f t="shared" si="14"/>
        <v>24.56</v>
      </c>
    </row>
    <row r="71" spans="1:24" s="84" customFormat="1" ht="13.5" customHeight="1">
      <c r="A71" s="203" t="s">
        <v>76</v>
      </c>
      <c r="B71" s="203"/>
      <c r="C71" s="85"/>
      <c r="D71" s="86">
        <f t="shared" ref="D71:X71" si="15">D70+D67</f>
        <v>156.471</v>
      </c>
      <c r="E71" s="86">
        <f t="shared" si="15"/>
        <v>156.471</v>
      </c>
      <c r="F71" s="86">
        <f t="shared" si="15"/>
        <v>0</v>
      </c>
      <c r="G71" s="86">
        <f t="shared" si="15"/>
        <v>0</v>
      </c>
      <c r="H71" s="86">
        <f t="shared" si="15"/>
        <v>0</v>
      </c>
      <c r="I71" s="86">
        <f t="shared" si="15"/>
        <v>0</v>
      </c>
      <c r="J71" s="86">
        <f t="shared" si="15"/>
        <v>0</v>
      </c>
      <c r="K71" s="86">
        <f t="shared" si="15"/>
        <v>0</v>
      </c>
      <c r="L71" s="86">
        <f t="shared" si="15"/>
        <v>0</v>
      </c>
      <c r="M71" s="86">
        <f t="shared" si="15"/>
        <v>156.471</v>
      </c>
      <c r="N71" s="86">
        <f t="shared" si="15"/>
        <v>156.471</v>
      </c>
      <c r="O71" s="86">
        <f t="shared" si="15"/>
        <v>0</v>
      </c>
      <c r="P71" s="86">
        <f t="shared" si="15"/>
        <v>66.653000000000006</v>
      </c>
      <c r="Q71" s="86">
        <f t="shared" si="15"/>
        <v>89.817999999999998</v>
      </c>
      <c r="R71" s="86">
        <f t="shared" si="15"/>
        <v>0</v>
      </c>
      <c r="S71" s="86">
        <f t="shared" si="15"/>
        <v>0</v>
      </c>
      <c r="T71" s="125">
        <f t="shared" si="15"/>
        <v>35.380000000000003</v>
      </c>
      <c r="U71" s="86">
        <f t="shared" si="15"/>
        <v>0</v>
      </c>
      <c r="V71" s="86">
        <f t="shared" si="15"/>
        <v>61.570999999999998</v>
      </c>
      <c r="W71" s="86">
        <f t="shared" si="15"/>
        <v>0</v>
      </c>
      <c r="X71" s="86">
        <f t="shared" si="15"/>
        <v>172.66500000000002</v>
      </c>
    </row>
    <row r="72" spans="1:24" s="84" customFormat="1" ht="13.5" customHeight="1">
      <c r="A72" s="211" t="s">
        <v>65</v>
      </c>
      <c r="B72" s="211"/>
      <c r="C72" s="88"/>
      <c r="D72" s="89">
        <f t="shared" ref="D72:X72" si="16">D71+D62</f>
        <v>4257.7000000000007</v>
      </c>
      <c r="E72" s="89">
        <f t="shared" si="16"/>
        <v>1904.7</v>
      </c>
      <c r="F72" s="89">
        <f t="shared" si="16"/>
        <v>2353</v>
      </c>
      <c r="G72" s="89">
        <f t="shared" si="16"/>
        <v>0</v>
      </c>
      <c r="H72" s="89">
        <f t="shared" si="16"/>
        <v>0</v>
      </c>
      <c r="I72" s="89">
        <f t="shared" si="16"/>
        <v>0</v>
      </c>
      <c r="J72" s="89">
        <f t="shared" si="16"/>
        <v>0</v>
      </c>
      <c r="K72" s="89">
        <f t="shared" si="16"/>
        <v>0</v>
      </c>
      <c r="L72" s="89">
        <f t="shared" si="16"/>
        <v>0</v>
      </c>
      <c r="M72" s="89">
        <f t="shared" si="16"/>
        <v>4257.7000000000007</v>
      </c>
      <c r="N72" s="89">
        <f t="shared" si="16"/>
        <v>4257.7000000000007</v>
      </c>
      <c r="O72" s="89">
        <f t="shared" si="16"/>
        <v>0</v>
      </c>
      <c r="P72" s="89">
        <f t="shared" si="16"/>
        <v>470.41950000000003</v>
      </c>
      <c r="Q72" s="89">
        <f t="shared" si="16"/>
        <v>1851.5065000000002</v>
      </c>
      <c r="R72" s="89">
        <f t="shared" si="16"/>
        <v>1110.2715000000001</v>
      </c>
      <c r="S72" s="89">
        <f t="shared" si="16"/>
        <v>825.50250000000005</v>
      </c>
      <c r="T72" s="126">
        <f t="shared" si="16"/>
        <v>333.03</v>
      </c>
      <c r="U72" s="89">
        <f t="shared" si="16"/>
        <v>0</v>
      </c>
      <c r="V72" s="89">
        <f t="shared" si="16"/>
        <v>1422.835</v>
      </c>
      <c r="W72" s="89">
        <f t="shared" si="16"/>
        <v>0</v>
      </c>
      <c r="X72" s="89">
        <f t="shared" si="16"/>
        <v>1885.4069999999999</v>
      </c>
    </row>
    <row r="73" spans="1:24" s="84" customFormat="1" ht="14.25" customHeight="1">
      <c r="A73" s="212" t="s">
        <v>66</v>
      </c>
      <c r="B73" s="212"/>
      <c r="C73" s="212"/>
      <c r="D73" s="104">
        <f t="shared" ref="D73:X73" si="17">D72+D47</f>
        <v>9953.880000000001</v>
      </c>
      <c r="E73" s="104">
        <f t="shared" si="17"/>
        <v>4529.88</v>
      </c>
      <c r="F73" s="104">
        <f t="shared" si="17"/>
        <v>5424</v>
      </c>
      <c r="G73" s="104">
        <f t="shared" si="17"/>
        <v>0</v>
      </c>
      <c r="H73" s="104">
        <f t="shared" si="17"/>
        <v>0</v>
      </c>
      <c r="I73" s="104">
        <f t="shared" si="17"/>
        <v>0</v>
      </c>
      <c r="J73" s="104">
        <f t="shared" si="17"/>
        <v>0</v>
      </c>
      <c r="K73" s="104">
        <f t="shared" si="17"/>
        <v>0</v>
      </c>
      <c r="L73" s="104">
        <f t="shared" si="17"/>
        <v>0</v>
      </c>
      <c r="M73" s="104">
        <f t="shared" si="17"/>
        <v>9953.880000000001</v>
      </c>
      <c r="N73" s="104">
        <f t="shared" si="17"/>
        <v>7650.4940000000015</v>
      </c>
      <c r="O73" s="104">
        <f t="shared" si="17"/>
        <v>2303.386</v>
      </c>
      <c r="P73" s="104">
        <f t="shared" si="17"/>
        <v>756.27925000000005</v>
      </c>
      <c r="Q73" s="104">
        <f t="shared" si="17"/>
        <v>3652.7320833333333</v>
      </c>
      <c r="R73" s="104">
        <f t="shared" si="17"/>
        <v>3587.4455833333332</v>
      </c>
      <c r="S73" s="104">
        <f t="shared" si="17"/>
        <v>1957.4230833333334</v>
      </c>
      <c r="T73" s="127">
        <f t="shared" si="17"/>
        <v>589.66999999999996</v>
      </c>
      <c r="U73" s="104">
        <f t="shared" si="17"/>
        <v>0</v>
      </c>
      <c r="V73" s="104">
        <f t="shared" si="17"/>
        <v>4476.2080000000005</v>
      </c>
      <c r="W73" s="104">
        <f t="shared" si="17"/>
        <v>0</v>
      </c>
      <c r="X73" s="104">
        <f t="shared" si="17"/>
        <v>5680.4380000000001</v>
      </c>
    </row>
    <row r="74" spans="1:24" ht="1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128"/>
    </row>
    <row r="75" spans="1:24" ht="15" customHeight="1">
      <c r="A75" s="158"/>
      <c r="B75" s="158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9"/>
    </row>
    <row r="77" spans="1:24" ht="33.75" customHeight="1">
      <c r="B77" s="174" t="s">
        <v>171</v>
      </c>
      <c r="C77" s="174"/>
      <c r="D77" s="174"/>
      <c r="E77" s="153"/>
      <c r="F77" s="154"/>
      <c r="G77" s="153"/>
      <c r="H77" s="153"/>
      <c r="I77" s="175"/>
      <c r="J77" s="175"/>
      <c r="K77" s="175"/>
      <c r="L77" s="155"/>
      <c r="M77" s="155"/>
      <c r="N77" s="153"/>
      <c r="O77" s="153"/>
      <c r="P77" s="176" t="s">
        <v>172</v>
      </c>
      <c r="Q77" s="176"/>
      <c r="R77" s="176"/>
      <c r="S77" s="156"/>
      <c r="T77" s="5"/>
    </row>
    <row r="78" spans="1:24" ht="33.75" customHeight="1">
      <c r="B78" s="157"/>
      <c r="C78" s="157"/>
      <c r="D78" s="157"/>
      <c r="E78" s="153"/>
      <c r="F78" s="154"/>
      <c r="G78" s="153"/>
      <c r="H78" s="153"/>
      <c r="I78" s="153"/>
      <c r="J78" s="153"/>
      <c r="K78" s="153"/>
      <c r="L78" s="155"/>
      <c r="M78" s="155"/>
      <c r="N78" s="153"/>
      <c r="O78" s="153"/>
      <c r="P78" s="154"/>
      <c r="Q78" s="154"/>
      <c r="R78" s="154"/>
      <c r="S78" s="156"/>
      <c r="T78" s="5"/>
    </row>
  </sheetData>
  <mergeCells count="66">
    <mergeCell ref="B18:T18"/>
    <mergeCell ref="A42:B42"/>
    <mergeCell ref="A46:B46"/>
    <mergeCell ref="B13:T13"/>
    <mergeCell ref="B30:T30"/>
    <mergeCell ref="A28:B28"/>
    <mergeCell ref="B22:T22"/>
    <mergeCell ref="A25:B25"/>
    <mergeCell ref="A45:B45"/>
    <mergeCell ref="B31:T31"/>
    <mergeCell ref="A29:B29"/>
    <mergeCell ref="A73:C73"/>
    <mergeCell ref="A47:B47"/>
    <mergeCell ref="B48:T48"/>
    <mergeCell ref="B50:T50"/>
    <mergeCell ref="A57:B57"/>
    <mergeCell ref="A62:B62"/>
    <mergeCell ref="B63:T63"/>
    <mergeCell ref="B64:T64"/>
    <mergeCell ref="A67:B67"/>
    <mergeCell ref="A71:B71"/>
    <mergeCell ref="B68:T68"/>
    <mergeCell ref="A70:B70"/>
    <mergeCell ref="B58:T58"/>
    <mergeCell ref="A61:B61"/>
    <mergeCell ref="A72:B72"/>
    <mergeCell ref="F8:F9"/>
    <mergeCell ref="D6:J6"/>
    <mergeCell ref="E7:J7"/>
    <mergeCell ref="C6:C9"/>
    <mergeCell ref="B6:B9"/>
    <mergeCell ref="B49:T49"/>
    <mergeCell ref="A21:B21"/>
    <mergeCell ref="B43:T43"/>
    <mergeCell ref="A17:B17"/>
    <mergeCell ref="B26:T26"/>
    <mergeCell ref="O7:O9"/>
    <mergeCell ref="N6:O6"/>
    <mergeCell ref="P6:S8"/>
    <mergeCell ref="U6:U9"/>
    <mergeCell ref="W6:W9"/>
    <mergeCell ref="A5:T5"/>
    <mergeCell ref="G8:G9"/>
    <mergeCell ref="A6:A9"/>
    <mergeCell ref="T6:T9"/>
    <mergeCell ref="K6:K9"/>
    <mergeCell ref="B77:D77"/>
    <mergeCell ref="I77:K77"/>
    <mergeCell ref="P77:R77"/>
    <mergeCell ref="V6:V9"/>
    <mergeCell ref="B11:T11"/>
    <mergeCell ref="B12:T12"/>
    <mergeCell ref="H8:H9"/>
    <mergeCell ref="I8:J8"/>
    <mergeCell ref="L6:L9"/>
    <mergeCell ref="M6:M9"/>
    <mergeCell ref="D7:D9"/>
    <mergeCell ref="E8:E9"/>
    <mergeCell ref="R1:X1"/>
    <mergeCell ref="T2:X2"/>
    <mergeCell ref="G2:J2"/>
    <mergeCell ref="A3:T3"/>
    <mergeCell ref="A4:T4"/>
    <mergeCell ref="B2:E2"/>
    <mergeCell ref="X6:X9"/>
    <mergeCell ref="N7:N9"/>
  </mergeCells>
  <phoneticPr fontId="2" type="noConversion"/>
  <pageMargins left="0.6692913385826772" right="0.6692913385826772" top="0.47244094488188981" bottom="0.47244094488188981" header="0.31496062992125984" footer="0.31496062992125984"/>
  <pageSetup paperSize="9" scale="63" fitToHeight="9" orientation="landscape" r:id="rId1"/>
  <rowBreaks count="6" manualBreakCount="6">
    <brk id="34" max="23" man="1"/>
    <brk id="42" max="23" man="1"/>
    <brk id="47" max="23" man="1"/>
    <brk id="55" max="23" man="1"/>
    <brk id="62" max="23" man="1"/>
    <brk id="7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3.4 ЗАГАЛЬНИЙ</vt:lpstr>
      <vt:lpstr>' додаток 3.4 ЗАГАЛЬНИЙ'!Заголовки_для_печати</vt:lpstr>
      <vt:lpstr>' додаток 3.4 ЗАГАЛЬНИЙ'!Область_печати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Admin</cp:lastModifiedBy>
  <cp:lastPrinted>2015-02-05T11:16:29Z</cp:lastPrinted>
  <dcterms:created xsi:type="dcterms:W3CDTF">2011-09-13T12:33:42Z</dcterms:created>
  <dcterms:modified xsi:type="dcterms:W3CDTF">2015-03-12T15:48:58Z</dcterms:modified>
</cp:coreProperties>
</file>