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2'!$A$1:$N$68</definedName>
    <definedName name="_xlnm.Print_Area" localSheetId="0">'додаток 3'!$A$1:$N$113</definedName>
  </definedNames>
  <calcPr fullCalcOnLoad="1"/>
</workbook>
</file>

<file path=xl/sharedStrings.xml><?xml version="1.0" encoding="utf-8"?>
<sst xmlns="http://schemas.openxmlformats.org/spreadsheetml/2006/main" count="334" uniqueCount="212">
  <si>
    <t xml:space="preserve"> за функціональною структурою</t>
  </si>
  <si>
    <t>080000</t>
  </si>
  <si>
    <t>070000</t>
  </si>
  <si>
    <t>250404</t>
  </si>
  <si>
    <t>080101</t>
  </si>
  <si>
    <t>080201</t>
  </si>
  <si>
    <t>081002</t>
  </si>
  <si>
    <t>РАЗОМ</t>
  </si>
  <si>
    <t xml:space="preserve">Спеціалізовані лікарні та інші спеціалізовані заклади 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</si>
  <si>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</si>
  <si>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</si>
  <si>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</si>
  <si>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</si>
  <si>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з них</t>
  </si>
  <si>
    <t>Освiта</t>
  </si>
  <si>
    <t>Лікарні</t>
  </si>
  <si>
    <t>Назва головного розпорядника коштів</t>
  </si>
  <si>
    <t>Управління капітального будівництва облдержадміністрації</t>
  </si>
  <si>
    <t>Міжбюджетні трансферти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</si>
  <si>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</si>
  <si>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</si>
  <si>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</si>
  <si>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</si>
  <si>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</si>
  <si>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</si>
  <si>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</si>
  <si>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030</t>
  </si>
  <si>
    <t>220</t>
  </si>
  <si>
    <t>230</t>
  </si>
  <si>
    <t>191</t>
  </si>
  <si>
    <t>додаток 2</t>
  </si>
  <si>
    <t>дод 2 разом</t>
  </si>
  <si>
    <t>з доходами</t>
  </si>
  <si>
    <t>ВСЬОГО</t>
  </si>
  <si>
    <t>грн.</t>
  </si>
  <si>
    <t>104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</si>
  <si>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</si>
  <si>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</si>
  <si>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</si>
  <si>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</si>
  <si>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</si>
  <si>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</si>
  <si>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</si>
  <si>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Управління культури і туризму облдержадміністрації</t>
  </si>
  <si>
    <t>в т.ч.</t>
  </si>
  <si>
    <t>Головне управління економіки та інвестиційної політики облдержадміністрації</t>
  </si>
  <si>
    <t>забезпечення реалізації програм соціально-економічного розвитку регіонів</t>
  </si>
  <si>
    <t>Управління охорони здоров’я  облдержадміністрації</t>
  </si>
  <si>
    <t xml:space="preserve">Інші видатки </t>
  </si>
  <si>
    <t>Охорона здоров'я</t>
  </si>
  <si>
    <t>Інші видатки</t>
  </si>
  <si>
    <t xml:space="preserve">Зміни видатків обласного  бюджету  на   2008 рік </t>
  </si>
  <si>
    <t>В.А.Королюк</t>
  </si>
  <si>
    <t>020</t>
  </si>
  <si>
    <t>Управління освіти і науки облдержадміністрації</t>
  </si>
  <si>
    <t>до рішення Рівненської обласної  ради</t>
  </si>
  <si>
    <t>110000</t>
  </si>
  <si>
    <t>Культура і мистецтво</t>
  </si>
  <si>
    <t>250380</t>
  </si>
  <si>
    <t>250306</t>
  </si>
  <si>
    <t>Кошти, що передаються із загального фонду бюджету до бюджету розвитку (спеціального фонду)</t>
  </si>
  <si>
    <t>150101</t>
  </si>
  <si>
    <t>Капітальні вкладення</t>
  </si>
  <si>
    <t>Будiвництво</t>
  </si>
  <si>
    <t>Капiтальнi вкладення</t>
  </si>
  <si>
    <t>250000</t>
  </si>
  <si>
    <t>Видатки, не вiднесенi до основних груп</t>
  </si>
  <si>
    <t>Інші субвенції</t>
  </si>
  <si>
    <t>050</t>
  </si>
  <si>
    <t>Головне управління праці та соціального захисту населення облдержадміністрації</t>
  </si>
  <si>
    <t>090901</t>
  </si>
  <si>
    <t>091212</t>
  </si>
  <si>
    <t>Обробка інформації з нарахування та виплати допомог і компенсацій</t>
  </si>
  <si>
    <t>090000</t>
  </si>
  <si>
    <t>Соцiальний захист та соцiальне забезпечення</t>
  </si>
  <si>
    <t>Інші заходи по охороні здоров'я</t>
  </si>
  <si>
    <t>Будинки-iнтернати (пансіонати) для літніх людей та iнвалiдiв системи соцiального захисту</t>
  </si>
  <si>
    <t>090412</t>
  </si>
  <si>
    <t xml:space="preserve">надання грошових допомог </t>
  </si>
  <si>
    <t>Інші видатки на соціальний захист населення</t>
  </si>
  <si>
    <t>150000</t>
  </si>
  <si>
    <t>250383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</si>
  <si>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 та водовідведення тарифам,що затверджувалися органами державної влади чи органами місцевого самоврядування</t>
  </si>
  <si>
    <t>від _____________ 2008 року №____</t>
  </si>
  <si>
    <t xml:space="preserve">              Додаток 2</t>
  </si>
  <si>
    <t>250358</t>
  </si>
  <si>
    <t>Субвенція з державного бюджету місцевим бюджетам на  соціально-економічний розвиток</t>
  </si>
  <si>
    <t>за рахунок субвенції з державного бюджету місцевим бюджетам на  соціально-економічний розвиток</t>
  </si>
  <si>
    <t>150201</t>
  </si>
  <si>
    <t>Збереження, розвиток, реконструкція та реставрація пам'яток історії та культури</t>
  </si>
  <si>
    <t>Регіональна програма збереження культових споруд – пам’яток архітектури та містобудування місцевого значення Рівненської області на 2006-2010 роки</t>
  </si>
  <si>
    <t>Інші сувбенції</t>
  </si>
  <si>
    <t>001</t>
  </si>
  <si>
    <t xml:space="preserve">Обласна рада </t>
  </si>
  <si>
    <t>010116</t>
  </si>
  <si>
    <t>Утримання обласної ради</t>
  </si>
  <si>
    <t>010000</t>
  </si>
  <si>
    <t>Державне управлiння</t>
  </si>
  <si>
    <t>Органи мiсцевого самоврядування</t>
  </si>
  <si>
    <t>160</t>
  </si>
  <si>
    <t>Головне управління промисловості та розвитку інфраструктури облдержадміністрації</t>
  </si>
  <si>
    <t>180409</t>
  </si>
  <si>
    <t>Інші послуги, пов'язані  з економічною діяльністю</t>
  </si>
  <si>
    <t>060</t>
  </si>
  <si>
    <t>Відділ у справах сім‘ї та молоді облдержадміністрації</t>
  </si>
  <si>
    <t>сплата членських внесків до Української асоціації місцевих та регіональних влад</t>
  </si>
  <si>
    <t>Інші видатки (сплата членських внесків до Української асоціації місцевих та регіональних влад)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</si>
  <si>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</si>
  <si>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за рахунок 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</t>
  </si>
  <si>
    <t>100201</t>
  </si>
  <si>
    <t>Теплові мережі</t>
  </si>
  <si>
    <t>100000</t>
  </si>
  <si>
    <t>Житлово-комунальне господарство</t>
  </si>
  <si>
    <t>250339</t>
  </si>
  <si>
    <t>150</t>
  </si>
  <si>
    <t>Відділ з питань фізичної культури і  спорту  облдержадміністрації</t>
  </si>
  <si>
    <t>091101</t>
  </si>
  <si>
    <t>Утримання центрiв соцiальних служб для сім'ї, дітей та молодi</t>
  </si>
  <si>
    <t>091106</t>
  </si>
  <si>
    <t>Iншi видатки</t>
  </si>
  <si>
    <t>Центр соціально-психологічної допомоги</t>
  </si>
  <si>
    <t>Обласний соціальний гуртожиток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</si>
  <si>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</si>
  <si>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</si>
  <si>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</si>
  <si>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</si>
  <si>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</si>
  <si>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Дитячі будинки (в т.ч. сімейного типу, прийомні сім'ї)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</si>
  <si>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</si>
  <si>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</si>
  <si>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</si>
  <si>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</si>
  <si>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</si>
  <si>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 заклади освіти,  заходи із позашкільної роботи з дітьми</t>
  </si>
  <si>
    <t>070701</t>
  </si>
  <si>
    <t>Заклади післядипломної освіти III-IV рівнів акредитації</t>
  </si>
  <si>
    <t>070802</t>
  </si>
  <si>
    <t>Методична робота, iншi заходи у сфері народної освiти, в т.ч.:</t>
  </si>
  <si>
    <t>070804</t>
  </si>
  <si>
    <t>Централізовані бухгалтерії</t>
  </si>
  <si>
    <t>070805</t>
  </si>
  <si>
    <t>Групи централізованого господарського обслуговування</t>
  </si>
  <si>
    <t>070807</t>
  </si>
  <si>
    <t>Інші освітні програми, в т.ч.:</t>
  </si>
  <si>
    <t>видатки на виготовлення документів про освіту</t>
  </si>
  <si>
    <t>Конкурс "Учитель року"</t>
  </si>
  <si>
    <t>091214</t>
  </si>
  <si>
    <t xml:space="preserve"> Інші установи та заклади </t>
  </si>
  <si>
    <t>центр  професійної реабілітації інвалідів</t>
  </si>
  <si>
    <t>070601</t>
  </si>
  <si>
    <t>Вищі навчальн заклади І та ІІ рівнів акредитації</t>
  </si>
  <si>
    <t>080204</t>
  </si>
  <si>
    <t>Санаторії для хворих туберкульозом</t>
  </si>
  <si>
    <t>081001</t>
  </si>
  <si>
    <t>Медико-соціальні експертні комісії</t>
  </si>
  <si>
    <t>130112</t>
  </si>
  <si>
    <t>Інші видатки (видатки на стипендії голови облдержадміністрації та голови обласної ради провідним спортсменам  та кращим тренерам області)</t>
  </si>
  <si>
    <t>130201</t>
  </si>
  <si>
    <t>Проведення навчально-тренувальних зборів і змагань (які проводяться  громадськими організаціями фізкультурно-спортивної спрямованості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</si>
  <si>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</si>
  <si>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</si>
  <si>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центр екстренної медичної допомоги</t>
  </si>
  <si>
    <t>цетр профілактики та боротьби зі СНІДом</t>
  </si>
  <si>
    <t>база спецмедпостачання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</si>
  <si>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</si>
  <si>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</si>
  <si>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</si>
  <si>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</si>
  <si>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110201</t>
  </si>
  <si>
    <t>Бiблiотеки</t>
  </si>
  <si>
    <t>110202</t>
  </si>
  <si>
    <t>Музеї i виставки</t>
  </si>
  <si>
    <t>110203</t>
  </si>
  <si>
    <t>Заповiдники</t>
  </si>
  <si>
    <t>110204</t>
  </si>
  <si>
    <t>Палаци i будинки культури, клуби та iншi заклади клубного типу</t>
  </si>
  <si>
    <t>110502</t>
  </si>
  <si>
    <t>Iншi культурно-освiтнi заклади та заходи</t>
  </si>
  <si>
    <t xml:space="preserve"> культурно-освітні заходи</t>
  </si>
  <si>
    <t>Про внесення змін та доповнень до регіональної програми забезпечення діяльності органів прокуратури на 2005-2007 роки, затвердженої рішенням обласної ради від 09 серпня 2005 року № 608</t>
  </si>
  <si>
    <t>010</t>
  </si>
  <si>
    <t>Головне управління з питань внутрішньої політики та інформації облдержадміністрації</t>
  </si>
  <si>
    <t>Утримання робочої групи редколегії по підготовці і виданню Книги Пам'яті Рівненської області</t>
  </si>
  <si>
    <t>Регіональна програма збільшення надходжень до місцевих бюджетів та покращення умов обслуговування платників податків на 2007-2008 роки</t>
  </si>
  <si>
    <t>на соціально-економічний розвиток Костопільського району</t>
  </si>
  <si>
    <t>Фiзична культура i спорт</t>
  </si>
  <si>
    <t>на газифікацію населених пунктів та будівництво газопроводів</t>
  </si>
  <si>
    <t>на будівництво будинку для сім'ї Кукли Н.М.,що постраждали внаслідок пожежі у с.Городець Володимирецького району</t>
  </si>
  <si>
    <t>за рахунок інших субвенцій з місцевих бюджетів</t>
  </si>
  <si>
    <t>250315</t>
  </si>
  <si>
    <t>Інші дотації</t>
  </si>
  <si>
    <t>Внески органів влади АР Крим та органів місцевого самоврядування у статутні фонди суб'єктів підприємницької діяльності (внески у статутний фонд КП „Рівнепаливо” Рівненської обласної ради)</t>
  </si>
  <si>
    <t>Внески органів влади АР Крим та органів місцевого самоврядування у статутні фонди суб'єктів підприємницької діяльності (внески у статутний фонд КП "Управління майновим комплексом")</t>
  </si>
  <si>
    <t>Внески органів влади АР Крим та органів місцевого самоврядування у статутні фонди суб'єктів підприємницької діяльності</t>
  </si>
  <si>
    <t>організація та участь у  нарадах, семінарах, конференціях, виставках, з"їздах та інших заходах з питань освіти, поїздки з метою обміну досвідом тощо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</si>
  <si>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</si>
  <si>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</si>
  <si>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</si>
  <si>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080500</t>
  </si>
  <si>
    <t>Загальні і спеціалізовані стоматологічні поліклініки</t>
  </si>
  <si>
    <t>конкурси фахової майстерності учнів ПТНЗ</t>
  </si>
  <si>
    <t>300  250102</t>
  </si>
  <si>
    <t>Резервний фонд обласного бюджету</t>
  </si>
  <si>
    <t>250102</t>
  </si>
  <si>
    <t>062</t>
  </si>
  <si>
    <t>Служба у справах дітей облдержадміністрації</t>
  </si>
  <si>
    <t>250376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</si>
  <si>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</si>
  <si>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сувбенції (на придбання  Дядьковицькій районній лікарні №2 Рівненського району автомобіля швидкої медичної допомоги)</t>
  </si>
  <si>
    <t>на придбання  Дядьковицькій районній лікарні №2 Рівненського району автомобіля швидкої медичної допомоги</t>
  </si>
  <si>
    <t>Інші сувбенції (на ліквідацію наслідків надзвичайної ситуації)</t>
  </si>
  <si>
    <t>на ліквідацію наслідків надзвичайної ситуації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</si>
</sst>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43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 Cyr"/>
      <family val="0"/>
    </font>
    <font>
      <b/>
      <sz val="16"/>
      <name val="Times New Roman Cyr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1"/>
      <name val="Times New Roman Cyr"/>
      <family val="0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 Cyr"/>
      <family val="0"/>
    </font>
    <font>
      <b/>
      <sz val="13"/>
      <color indexed="10"/>
      <name val="Times New Roman Cyr"/>
      <family val="1"/>
    </font>
    <font>
      <sz val="11"/>
      <name val="Times New Roman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27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1" xfId="18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 horizontal="center" vertical="top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18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0" fillId="3" borderId="0" xfId="0" applyFill="1" applyAlignment="1">
      <alignment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3" fontId="2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3" fontId="13" fillId="3" borderId="0" xfId="0" applyNumberFormat="1" applyFont="1" applyFill="1" applyAlignment="1">
      <alignment/>
    </xf>
    <xf numFmtId="0" fontId="30" fillId="0" borderId="2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7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31" fillId="0" borderId="4" xfId="0" applyNumberFormat="1" applyFont="1" applyFill="1" applyBorder="1" applyAlignment="1" applyProtection="1">
      <alignment vertical="top" wrapText="1"/>
      <protection locked="0"/>
    </xf>
    <xf numFmtId="49" fontId="13" fillId="3" borderId="4" xfId="0" applyNumberFormat="1" applyFont="1" applyFill="1" applyBorder="1" applyAlignment="1" applyProtection="1">
      <alignment vertical="top" wrapText="1"/>
      <protection locked="0"/>
    </xf>
    <xf numFmtId="49" fontId="11" fillId="0" borderId="4" xfId="0" applyNumberFormat="1" applyFont="1" applyFill="1" applyBorder="1" applyAlignment="1" applyProtection="1">
      <alignment vertical="top" wrapText="1"/>
      <protection locked="0"/>
    </xf>
    <xf numFmtId="49" fontId="11" fillId="0" borderId="4" xfId="0" applyNumberFormat="1" applyFont="1" applyBorder="1" applyAlignment="1" applyProtection="1">
      <alignment vertical="top" wrapText="1"/>
      <protection locked="0"/>
    </xf>
    <xf numFmtId="49" fontId="7" fillId="3" borderId="4" xfId="0" applyNumberFormat="1" applyFont="1" applyFill="1" applyBorder="1" applyAlignment="1" applyProtection="1">
      <alignment vertical="top" wrapText="1"/>
      <protection locked="0"/>
    </xf>
    <xf numFmtId="49" fontId="12" fillId="3" borderId="4" xfId="0" applyNumberFormat="1" applyFont="1" applyFill="1" applyBorder="1" applyAlignment="1" applyProtection="1">
      <alignment vertical="top" wrapText="1"/>
      <protection locked="0"/>
    </xf>
    <xf numFmtId="49" fontId="25" fillId="0" borderId="4" xfId="0" applyNumberFormat="1" applyFont="1" applyFill="1" applyBorder="1" applyAlignment="1">
      <alignment vertical="top" wrapText="1"/>
    </xf>
    <xf numFmtId="49" fontId="11" fillId="0" borderId="4" xfId="0" applyNumberFormat="1" applyFont="1" applyBorder="1" applyAlignment="1" applyProtection="1">
      <alignment vertical="top" wrapText="1"/>
      <protection locked="0"/>
    </xf>
    <xf numFmtId="49" fontId="12" fillId="3" borderId="4" xfId="0" applyNumberFormat="1" applyFont="1" applyFill="1" applyBorder="1" applyAlignment="1">
      <alignment vertical="top" wrapText="1"/>
    </xf>
    <xf numFmtId="49" fontId="31" fillId="0" borderId="4" xfId="0" applyNumberFormat="1" applyFont="1" applyFill="1" applyBorder="1" applyAlignment="1">
      <alignment vertical="top" wrapText="1"/>
    </xf>
    <xf numFmtId="0" fontId="11" fillId="0" borderId="4" xfId="0" applyFont="1" applyBorder="1" applyAlignment="1">
      <alignment vertical="center" wrapText="1"/>
    </xf>
    <xf numFmtId="49" fontId="10" fillId="3" borderId="4" xfId="0" applyNumberFormat="1" applyFont="1" applyFill="1" applyBorder="1" applyAlignment="1">
      <alignment vertical="top" wrapText="1"/>
    </xf>
    <xf numFmtId="49" fontId="12" fillId="3" borderId="4" xfId="0" applyNumberFormat="1" applyFont="1" applyFill="1" applyBorder="1" applyAlignment="1" applyProtection="1">
      <alignment vertical="top" wrapText="1"/>
      <protection locked="0"/>
    </xf>
    <xf numFmtId="49" fontId="25" fillId="0" borderId="3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vertical="top" wrapText="1"/>
    </xf>
    <xf numFmtId="49" fontId="32" fillId="3" borderId="10" xfId="15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14" fillId="0" borderId="4" xfId="19" applyNumberFormat="1" applyFont="1" applyBorder="1" applyAlignment="1">
      <alignment vertical="center" wrapText="1" readingOrder="1"/>
      <protection/>
    </xf>
    <xf numFmtId="0" fontId="0" fillId="0" borderId="0" xfId="0" applyFont="1" applyFill="1" applyBorder="1" applyAlignment="1">
      <alignment/>
    </xf>
    <xf numFmtId="3" fontId="13" fillId="3" borderId="0" xfId="0" applyNumberFormat="1" applyFont="1" applyFill="1" applyAlignment="1">
      <alignment vertical="justify"/>
    </xf>
    <xf numFmtId="49" fontId="12" fillId="3" borderId="11" xfId="0" applyNumberFormat="1" applyFont="1" applyFill="1" applyBorder="1" applyAlignment="1">
      <alignment vertical="top" wrapText="1"/>
    </xf>
    <xf numFmtId="49" fontId="36" fillId="0" borderId="4" xfId="0" applyNumberFormat="1" applyFont="1" applyFill="1" applyBorder="1" applyAlignment="1">
      <alignment vertical="top" wrapText="1"/>
    </xf>
    <xf numFmtId="0" fontId="37" fillId="0" borderId="4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49" fontId="39" fillId="3" borderId="4" xfId="0" applyNumberFormat="1" applyFont="1" applyFill="1" applyBorder="1" applyAlignment="1">
      <alignment vertical="top" wrapText="1"/>
    </xf>
    <xf numFmtId="3" fontId="7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49" fontId="10" fillId="4" borderId="4" xfId="0" applyNumberFormat="1" applyFont="1" applyFill="1" applyBorder="1" applyAlignment="1">
      <alignment horizontal="left" vertical="top" wrapText="1"/>
    </xf>
    <xf numFmtId="0" fontId="31" fillId="0" borderId="4" xfId="0" applyNumberFormat="1" applyFont="1" applyFill="1" applyBorder="1" applyAlignment="1" applyProtection="1">
      <alignment vertical="top" wrapText="1"/>
      <protection locked="0"/>
    </xf>
    <xf numFmtId="49" fontId="9" fillId="0" borderId="4" xfId="0" applyNumberFormat="1" applyFont="1" applyBorder="1" applyAlignment="1" applyProtection="1">
      <alignment vertical="top" wrapText="1"/>
      <protection locked="0"/>
    </xf>
    <xf numFmtId="3" fontId="26" fillId="0" borderId="12" xfId="0" applyNumberFormat="1" applyFont="1" applyFill="1" applyBorder="1" applyAlignment="1">
      <alignment horizontal="center" vertical="justify" wrapText="1"/>
    </xf>
    <xf numFmtId="3" fontId="27" fillId="0" borderId="4" xfId="0" applyNumberFormat="1" applyFont="1" applyFill="1" applyBorder="1" applyAlignment="1">
      <alignment horizontal="center" vertical="justify" wrapText="1"/>
    </xf>
    <xf numFmtId="3" fontId="29" fillId="0" borderId="4" xfId="0" applyNumberFormat="1" applyFont="1" applyFill="1" applyBorder="1" applyAlignment="1">
      <alignment horizontal="center" vertical="justify" wrapText="1"/>
    </xf>
    <xf numFmtId="49" fontId="9" fillId="0" borderId="4" xfId="0" applyNumberFormat="1" applyFont="1" applyBorder="1" applyAlignment="1" applyProtection="1">
      <alignment vertical="top" wrapText="1"/>
      <protection locked="0"/>
    </xf>
    <xf numFmtId="49" fontId="36" fillId="0" borderId="4" xfId="0" applyNumberFormat="1" applyFont="1" applyBorder="1" applyAlignment="1" applyProtection="1">
      <alignment vertical="top" wrapText="1"/>
      <protection/>
    </xf>
    <xf numFmtId="49" fontId="35" fillId="3" borderId="13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 wrapText="1"/>
    </xf>
    <xf numFmtId="3" fontId="26" fillId="0" borderId="4" xfId="0" applyNumberFormat="1" applyFont="1" applyFill="1" applyBorder="1" applyAlignment="1">
      <alignment horizontal="center" vertical="justify" wrapText="1"/>
    </xf>
    <xf numFmtId="3" fontId="28" fillId="0" borderId="4" xfId="0" applyNumberFormat="1" applyFont="1" applyFill="1" applyBorder="1" applyAlignment="1">
      <alignment horizontal="center" vertical="justify" wrapText="1"/>
    </xf>
    <xf numFmtId="49" fontId="13" fillId="3" borderId="3" xfId="0" applyNumberFormat="1" applyFont="1" applyFill="1" applyBorder="1" applyAlignment="1">
      <alignment horizontal="center" vertical="top" wrapText="1"/>
    </xf>
    <xf numFmtId="3" fontId="26" fillId="3" borderId="4" xfId="0" applyNumberFormat="1" applyFont="1" applyFill="1" applyBorder="1" applyAlignment="1">
      <alignment horizontal="center" vertical="justify" wrapText="1"/>
    </xf>
    <xf numFmtId="3" fontId="28" fillId="3" borderId="4" xfId="0" applyNumberFormat="1" applyFont="1" applyFill="1" applyBorder="1" applyAlignment="1">
      <alignment horizontal="center" vertical="justify" wrapText="1"/>
    </xf>
    <xf numFmtId="49" fontId="35" fillId="3" borderId="3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40" fillId="0" borderId="4" xfId="0" applyNumberFormat="1" applyFont="1" applyFill="1" applyBorder="1" applyAlignment="1" applyProtection="1">
      <alignment vertical="top" wrapText="1"/>
      <protection locked="0"/>
    </xf>
    <xf numFmtId="3" fontId="27" fillId="3" borderId="4" xfId="0" applyNumberFormat="1" applyFont="1" applyFill="1" applyBorder="1" applyAlignment="1">
      <alignment horizontal="center" vertical="justify" wrapText="1"/>
    </xf>
    <xf numFmtId="3" fontId="26" fillId="3" borderId="12" xfId="0" applyNumberFormat="1" applyFont="1" applyFill="1" applyBorder="1" applyAlignment="1">
      <alignment horizontal="center" vertical="justify" wrapText="1"/>
    </xf>
    <xf numFmtId="49" fontId="9" fillId="0" borderId="4" xfId="0" applyNumberFormat="1" applyFont="1" applyBorder="1" applyAlignment="1" applyProtection="1">
      <alignment vertical="top" wrapText="1"/>
      <protection locked="0"/>
    </xf>
    <xf numFmtId="49" fontId="13" fillId="3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justify" wrapText="1"/>
    </xf>
    <xf numFmtId="49" fontId="25" fillId="3" borderId="3" xfId="0" applyNumberFormat="1" applyFont="1" applyFill="1" applyBorder="1" applyAlignment="1">
      <alignment horizontal="center" vertical="top" wrapText="1"/>
    </xf>
    <xf numFmtId="49" fontId="21" fillId="3" borderId="14" xfId="0" applyNumberFormat="1" applyFont="1" applyFill="1" applyBorder="1" applyAlignment="1" applyProtection="1">
      <alignment horizontal="center" vertical="top" wrapText="1"/>
      <protection locked="0"/>
    </xf>
    <xf numFmtId="1" fontId="7" fillId="4" borderId="3" xfId="0" applyNumberFormat="1" applyFont="1" applyFill="1" applyBorder="1" applyAlignment="1">
      <alignment horizontal="center" vertical="top" wrapText="1"/>
    </xf>
    <xf numFmtId="49" fontId="25" fillId="0" borderId="3" xfId="0" applyNumberFormat="1" applyFont="1" applyFill="1" applyBorder="1" applyAlignment="1">
      <alignment horizontal="center" vertical="top" wrapText="1"/>
    </xf>
    <xf numFmtId="49" fontId="22" fillId="4" borderId="14" xfId="0" applyNumberFormat="1" applyFont="1" applyFill="1" applyBorder="1" applyAlignment="1">
      <alignment horizontal="center" vertical="top" wrapText="1"/>
    </xf>
    <xf numFmtId="49" fontId="22" fillId="4" borderId="10" xfId="0" applyNumberFormat="1" applyFont="1" applyFill="1" applyBorder="1" applyAlignment="1">
      <alignment horizontal="center" vertical="top" wrapText="1"/>
    </xf>
    <xf numFmtId="49" fontId="30" fillId="3" borderId="4" xfId="0" applyNumberFormat="1" applyFont="1" applyFill="1" applyBorder="1" applyAlignment="1">
      <alignment vertical="top" wrapText="1"/>
    </xf>
    <xf numFmtId="3" fontId="7" fillId="4" borderId="4" xfId="0" applyNumberFormat="1" applyFont="1" applyFill="1" applyBorder="1" applyAlignment="1">
      <alignment horizontal="center" vertical="justify" wrapText="1"/>
    </xf>
    <xf numFmtId="3" fontId="10" fillId="4" borderId="4" xfId="0" applyNumberFormat="1" applyFont="1" applyFill="1" applyBorder="1" applyAlignment="1">
      <alignment horizontal="center" vertical="justify" wrapText="1"/>
    </xf>
    <xf numFmtId="3" fontId="7" fillId="4" borderId="12" xfId="0" applyNumberFormat="1" applyFont="1" applyFill="1" applyBorder="1" applyAlignment="1">
      <alignment horizontal="center" vertical="justify" wrapText="1"/>
    </xf>
    <xf numFmtId="3" fontId="7" fillId="0" borderId="4" xfId="0" applyNumberFormat="1" applyFont="1" applyFill="1" applyBorder="1" applyAlignment="1">
      <alignment horizontal="center" vertical="justify" wrapText="1"/>
    </xf>
    <xf numFmtId="3" fontId="11" fillId="0" borderId="4" xfId="0" applyNumberFormat="1" applyFont="1" applyFill="1" applyBorder="1" applyAlignment="1">
      <alignment horizontal="center" vertical="justify" wrapText="1"/>
    </xf>
    <xf numFmtId="3" fontId="7" fillId="0" borderId="12" xfId="0" applyNumberFormat="1" applyFont="1" applyFill="1" applyBorder="1" applyAlignment="1">
      <alignment horizontal="center" vertical="justify" wrapText="1"/>
    </xf>
    <xf numFmtId="3" fontId="11" fillId="0" borderId="4" xfId="0" applyNumberFormat="1" applyFont="1" applyFill="1" applyBorder="1" applyAlignment="1">
      <alignment horizontal="center" vertical="justify" wrapText="1"/>
    </xf>
    <xf numFmtId="49" fontId="10" fillId="4" borderId="4" xfId="0" applyNumberFormat="1" applyFont="1" applyFill="1" applyBorder="1" applyAlignment="1">
      <alignment horizontal="center" vertical="justify" wrapText="1"/>
    </xf>
    <xf numFmtId="4" fontId="10" fillId="4" borderId="4" xfId="0" applyNumberFormat="1" applyFont="1" applyFill="1" applyBorder="1" applyAlignment="1">
      <alignment horizontal="center" vertical="justify" wrapText="1"/>
    </xf>
    <xf numFmtId="3" fontId="7" fillId="4" borderId="4" xfId="0" applyNumberFormat="1" applyFont="1" applyFill="1" applyBorder="1" applyAlignment="1">
      <alignment horizontal="left" vertical="justify" wrapText="1"/>
    </xf>
    <xf numFmtId="3" fontId="7" fillId="0" borderId="4" xfId="0" applyNumberFormat="1" applyFont="1" applyFill="1" applyBorder="1" applyAlignment="1">
      <alignment horizontal="left" vertical="justify" wrapText="1"/>
    </xf>
    <xf numFmtId="3" fontId="8" fillId="4" borderId="4" xfId="0" applyNumberFormat="1" applyFont="1" applyFill="1" applyBorder="1" applyAlignment="1">
      <alignment horizontal="center" vertical="justify"/>
    </xf>
    <xf numFmtId="3" fontId="8" fillId="4" borderId="12" xfId="0" applyNumberFormat="1" applyFont="1" applyFill="1" applyBorder="1" applyAlignment="1">
      <alignment horizontal="center" vertical="justify"/>
    </xf>
    <xf numFmtId="3" fontId="8" fillId="4" borderId="4" xfId="0" applyNumberFormat="1" applyFont="1" applyFill="1" applyBorder="1" applyAlignment="1">
      <alignment horizontal="center" vertical="justify" wrapText="1"/>
    </xf>
    <xf numFmtId="3" fontId="26" fillId="0" borderId="4" xfId="0" applyNumberFormat="1" applyFont="1" applyFill="1" applyBorder="1" applyAlignment="1">
      <alignment horizontal="center" vertical="justify" wrapText="1"/>
    </xf>
    <xf numFmtId="3" fontId="8" fillId="0" borderId="4" xfId="0" applyNumberFormat="1" applyFont="1" applyFill="1" applyBorder="1" applyAlignment="1">
      <alignment horizontal="center" vertical="justify" wrapText="1"/>
    </xf>
    <xf numFmtId="3" fontId="22" fillId="4" borderId="10" xfId="0" applyNumberFormat="1" applyFont="1" applyFill="1" applyBorder="1" applyAlignment="1">
      <alignment horizontal="center" vertical="justify"/>
    </xf>
    <xf numFmtId="3" fontId="22" fillId="4" borderId="15" xfId="0" applyNumberFormat="1" applyFont="1" applyFill="1" applyBorder="1" applyAlignment="1">
      <alignment horizontal="center" vertical="justify" wrapText="1"/>
    </xf>
    <xf numFmtId="3" fontId="26" fillId="3" borderId="11" xfId="0" applyNumberFormat="1" applyFont="1" applyFill="1" applyBorder="1" applyAlignment="1">
      <alignment horizontal="center" vertical="justify" wrapText="1"/>
    </xf>
    <xf numFmtId="3" fontId="26" fillId="3" borderId="16" xfId="0" applyNumberFormat="1" applyFont="1" applyFill="1" applyBorder="1" applyAlignment="1">
      <alignment horizontal="center" vertical="justify" wrapText="1"/>
    </xf>
    <xf numFmtId="3" fontId="33" fillId="0" borderId="4" xfId="0" applyNumberFormat="1" applyFont="1" applyFill="1" applyBorder="1" applyAlignment="1">
      <alignment horizontal="center" vertical="justify" wrapText="1"/>
    </xf>
    <xf numFmtId="3" fontId="34" fillId="0" borderId="4" xfId="0" applyNumberFormat="1" applyFont="1" applyFill="1" applyBorder="1" applyAlignment="1">
      <alignment horizontal="center" vertical="justify" wrapText="1"/>
    </xf>
    <xf numFmtId="3" fontId="26" fillId="0" borderId="12" xfId="0" applyNumberFormat="1" applyFont="1" applyBorder="1" applyAlignment="1">
      <alignment horizontal="center" vertical="justify" wrapText="1"/>
    </xf>
    <xf numFmtId="3" fontId="26" fillId="0" borderId="4" xfId="0" applyNumberFormat="1" applyFont="1" applyBorder="1" applyAlignment="1">
      <alignment horizontal="center" vertical="justify" wrapText="1"/>
    </xf>
    <xf numFmtId="3" fontId="28" fillId="0" borderId="4" xfId="0" applyNumberFormat="1" applyFont="1" applyBorder="1" applyAlignment="1">
      <alignment horizontal="center" vertical="justify" wrapText="1"/>
    </xf>
    <xf numFmtId="3" fontId="26" fillId="0" borderId="4" xfId="0" applyNumberFormat="1" applyFont="1" applyBorder="1" applyAlignment="1">
      <alignment horizontal="center" vertical="justify" wrapText="1"/>
    </xf>
    <xf numFmtId="3" fontId="26" fillId="3" borderId="4" xfId="0" applyNumberFormat="1" applyFont="1" applyFill="1" applyBorder="1" applyAlignment="1">
      <alignment horizontal="center" vertical="justify" wrapText="1"/>
    </xf>
    <xf numFmtId="3" fontId="26" fillId="3" borderId="12" xfId="0" applyNumberFormat="1" applyFont="1" applyFill="1" applyBorder="1" applyAlignment="1">
      <alignment horizontal="center" vertical="justify" wrapText="1"/>
    </xf>
    <xf numFmtId="3" fontId="27" fillId="3" borderId="12" xfId="0" applyNumberFormat="1" applyFont="1" applyFill="1" applyBorder="1" applyAlignment="1">
      <alignment horizontal="center" vertical="justify" wrapText="1"/>
    </xf>
    <xf numFmtId="3" fontId="27" fillId="0" borderId="12" xfId="0" applyNumberFormat="1" applyFont="1" applyFill="1" applyBorder="1" applyAlignment="1">
      <alignment horizontal="center" vertical="justify" wrapText="1"/>
    </xf>
    <xf numFmtId="3" fontId="28" fillId="0" borderId="4" xfId="0" applyNumberFormat="1" applyFont="1" applyBorder="1" applyAlignment="1">
      <alignment horizontal="center" vertical="justify" wrapText="1"/>
    </xf>
    <xf numFmtId="3" fontId="28" fillId="0" borderId="4" xfId="0" applyNumberFormat="1" applyFont="1" applyFill="1" applyBorder="1" applyAlignment="1">
      <alignment horizontal="center" vertical="justify" wrapText="1"/>
    </xf>
    <xf numFmtId="3" fontId="11" fillId="0" borderId="4" xfId="0" applyNumberFormat="1" applyFont="1" applyBorder="1" applyAlignment="1">
      <alignment horizontal="center" vertical="justify" wrapText="1"/>
    </xf>
    <xf numFmtId="3" fontId="0" fillId="0" borderId="4" xfId="0" applyNumberFormat="1" applyBorder="1" applyAlignment="1">
      <alignment vertical="justify"/>
    </xf>
    <xf numFmtId="3" fontId="26" fillId="0" borderId="4" xfId="0" applyNumberFormat="1" applyFont="1" applyBorder="1" applyAlignment="1">
      <alignment horizontal="center" vertical="justify"/>
    </xf>
    <xf numFmtId="3" fontId="28" fillId="0" borderId="4" xfId="0" applyNumberFormat="1" applyFont="1" applyBorder="1" applyAlignment="1">
      <alignment horizontal="center" vertical="justify"/>
    </xf>
    <xf numFmtId="3" fontId="11" fillId="0" borderId="4" xfId="0" applyNumberFormat="1" applyFont="1" applyFill="1" applyBorder="1" applyAlignment="1">
      <alignment horizontal="center" vertical="justify"/>
    </xf>
    <xf numFmtId="3" fontId="28" fillId="0" borderId="4" xfId="0" applyNumberFormat="1" applyFont="1" applyFill="1" applyBorder="1" applyAlignment="1">
      <alignment horizontal="center" vertical="justify"/>
    </xf>
    <xf numFmtId="3" fontId="20" fillId="3" borderId="4" xfId="0" applyNumberFormat="1" applyFont="1" applyFill="1" applyBorder="1" applyAlignment="1">
      <alignment horizontal="center" vertical="justify" wrapText="1"/>
    </xf>
    <xf numFmtId="3" fontId="41" fillId="3" borderId="4" xfId="0" applyNumberFormat="1" applyFont="1" applyFill="1" applyBorder="1" applyAlignment="1">
      <alignment horizontal="center" vertical="justify" wrapText="1"/>
    </xf>
    <xf numFmtId="3" fontId="41" fillId="0" borderId="4" xfId="0" applyNumberFormat="1" applyFont="1" applyFill="1" applyBorder="1" applyAlignment="1">
      <alignment horizontal="center" vertical="justify" wrapText="1"/>
    </xf>
    <xf numFmtId="3" fontId="27" fillId="3" borderId="4" xfId="0" applyNumberFormat="1" applyFont="1" applyFill="1" applyBorder="1" applyAlignment="1">
      <alignment horizontal="center" vertical="justify" wrapText="1"/>
    </xf>
    <xf numFmtId="3" fontId="27" fillId="3" borderId="12" xfId="0" applyNumberFormat="1" applyFont="1" applyFill="1" applyBorder="1" applyAlignment="1">
      <alignment horizontal="center" vertical="justify" wrapText="1"/>
    </xf>
    <xf numFmtId="3" fontId="20" fillId="3" borderId="10" xfId="0" applyNumberFormat="1" applyFont="1" applyFill="1" applyBorder="1" applyAlignment="1">
      <alignment horizontal="center" vertical="justify" wrapText="1"/>
    </xf>
    <xf numFmtId="3" fontId="20" fillId="3" borderId="15" xfId="0" applyNumberFormat="1" applyFont="1" applyFill="1" applyBorder="1" applyAlignment="1">
      <alignment horizontal="center" vertical="justify" wrapText="1"/>
    </xf>
    <xf numFmtId="49" fontId="14" fillId="0" borderId="17" xfId="0" applyNumberFormat="1" applyFont="1" applyFill="1" applyBorder="1" applyAlignment="1">
      <alignment horizontal="center" vertical="top" wrapText="1"/>
    </xf>
    <xf numFmtId="49" fontId="42" fillId="0" borderId="18" xfId="0" applyNumberFormat="1" applyFont="1" applyFill="1" applyBorder="1" applyAlignment="1">
      <alignment horizontal="center" vertical="top" wrapText="1"/>
    </xf>
    <xf numFmtId="3" fontId="26" fillId="0" borderId="19" xfId="0" applyNumberFormat="1" applyFont="1" applyFill="1" applyBorder="1" applyAlignment="1">
      <alignment horizontal="center" vertical="justify" wrapText="1"/>
    </xf>
    <xf numFmtId="49" fontId="36" fillId="0" borderId="4" xfId="0" applyNumberFormat="1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horizontal="center" vertical="justify" wrapText="1"/>
    </xf>
    <xf numFmtId="49" fontId="14" fillId="0" borderId="17" xfId="0" applyNumberFormat="1" applyFont="1" applyBorder="1" applyAlignment="1">
      <alignment horizontal="center" vertical="top" wrapText="1"/>
    </xf>
    <xf numFmtId="3" fontId="11" fillId="3" borderId="4" xfId="0" applyNumberFormat="1" applyFont="1" applyFill="1" applyBorder="1" applyAlignment="1">
      <alignment horizontal="center" vertical="justify" wrapText="1"/>
    </xf>
    <xf numFmtId="3" fontId="0" fillId="3" borderId="4" xfId="0" applyNumberFormat="1" applyFill="1" applyBorder="1" applyAlignment="1">
      <alignment vertical="justify"/>
    </xf>
    <xf numFmtId="3" fontId="26" fillId="3" borderId="4" xfId="0" applyNumberFormat="1" applyFont="1" applyFill="1" applyBorder="1" applyAlignment="1">
      <alignment horizontal="center" vertical="justify"/>
    </xf>
    <xf numFmtId="3" fontId="28" fillId="3" borderId="4" xfId="0" applyNumberFormat="1" applyFont="1" applyFill="1" applyBorder="1" applyAlignment="1">
      <alignment horizontal="center" vertical="justify"/>
    </xf>
    <xf numFmtId="3" fontId="11" fillId="3" borderId="4" xfId="0" applyNumberFormat="1" applyFont="1" applyFill="1" applyBorder="1" applyAlignment="1">
      <alignment horizontal="center" vertical="justify"/>
    </xf>
    <xf numFmtId="3" fontId="28" fillId="3" borderId="4" xfId="0" applyNumberFormat="1" applyFont="1" applyFill="1" applyBorder="1" applyAlignment="1">
      <alignment horizontal="center" vertical="justify"/>
    </xf>
    <xf numFmtId="3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49" fontId="35" fillId="3" borderId="17" xfId="0" applyNumberFormat="1" applyFont="1" applyFill="1" applyBorder="1" applyAlignment="1">
      <alignment horizontal="center" vertical="top" wrapText="1"/>
    </xf>
    <xf numFmtId="3" fontId="26" fillId="0" borderId="19" xfId="0" applyNumberFormat="1" applyFont="1" applyFill="1" applyBorder="1" applyAlignment="1">
      <alignment horizontal="center" vertical="justify" wrapText="1"/>
    </xf>
    <xf numFmtId="3" fontId="27" fillId="0" borderId="19" xfId="0" applyNumberFormat="1" applyFont="1" applyFill="1" applyBorder="1" applyAlignment="1">
      <alignment horizontal="center" vertical="justify" wrapText="1"/>
    </xf>
    <xf numFmtId="3" fontId="27" fillId="3" borderId="19" xfId="0" applyNumberFormat="1" applyFont="1" applyFill="1" applyBorder="1" applyAlignment="1">
      <alignment horizontal="center" vertical="justify" wrapText="1"/>
    </xf>
    <xf numFmtId="49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49" fontId="30" fillId="0" borderId="24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textRotation="255"/>
    </xf>
    <xf numFmtId="0" fontId="30" fillId="0" borderId="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textRotation="255"/>
    </xf>
    <xf numFmtId="0" fontId="30" fillId="0" borderId="1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495300</xdr:colOff>
      <xdr:row>0</xdr:row>
      <xdr:rowOff>66675</xdr:rowOff>
    </xdr:from>
    <xdr:ext cx="2847975" cy="1085850"/>
    <xdr:sp>
      <xdr:nvSpPr>
        <xdr:cNvPr id="1" name="TextBox 6"/>
        <xdr:cNvSpPr txBox="1">
          <a:spLocks noChangeArrowheads="1"/>
        </xdr:cNvSpPr>
      </xdr:nvSpPr>
      <xdr:spPr>
        <a:xfrm>
          <a:off x="10325100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            Додаток 3
до рішення Рівненської обласної  ради
від  _____________ 2008  року № _______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909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495300</xdr:colOff>
      <xdr:row>1</xdr:row>
      <xdr:rowOff>1209675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14375"/>
          <a:ext cx="9153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Зміни розподілу видатків обласного бюджету на 2008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619250"/>
          <a:ext cx="1204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6">
          <cell r="C26">
            <v>14729783</v>
          </cell>
          <cell r="D26">
            <v>60771980</v>
          </cell>
          <cell r="E26">
            <v>45608080</v>
          </cell>
          <cell r="F26">
            <v>75501763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3"/>
  <sheetViews>
    <sheetView showZeros="0" tabSelected="1" view="pageBreakPreview" zoomScaleSheetLayoutView="100" workbookViewId="0" topLeftCell="A3">
      <pane xSplit="2" ySplit="3" topLeftCell="C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G120" sqref="G120"/>
    </sheetView>
  </sheetViews>
  <sheetFormatPr defaultColWidth="9.33203125" defaultRowHeight="12.75"/>
  <cols>
    <col min="1" max="1" width="12" style="18" customWidth="1"/>
    <col min="2" max="2" width="40.83203125" style="13" customWidth="1"/>
    <col min="3" max="3" width="18.83203125" style="1" customWidth="1"/>
    <col min="4" max="4" width="16.16015625" style="0" customWidth="1"/>
    <col min="5" max="5" width="15.5" style="0" customWidth="1"/>
    <col min="6" max="6" width="16.66015625" style="0" customWidth="1"/>
    <col min="7" max="7" width="18.16015625" style="0" customWidth="1"/>
    <col min="8" max="8" width="17.16015625" style="5" customWidth="1"/>
    <col min="9" max="9" width="16.66015625" style="0" customWidth="1"/>
    <col min="10" max="10" width="8.66015625" style="0" customWidth="1"/>
    <col min="11" max="11" width="14.5" style="0" customWidth="1"/>
    <col min="12" max="13" width="16.16015625" style="0" customWidth="1"/>
    <col min="14" max="14" width="21.16015625" style="1" customWidth="1"/>
    <col min="15" max="15" width="17.33203125" style="0" customWidth="1"/>
  </cols>
  <sheetData>
    <row r="1" spans="1:3" ht="12.75">
      <c r="A1" s="40"/>
      <c r="B1" s="39"/>
      <c r="C1" s="41"/>
    </row>
    <row r="2" spans="1:14" ht="95.25" customHeight="1" thickBot="1">
      <c r="A2" s="15"/>
      <c r="B2" s="39"/>
      <c r="N2" s="14" t="s">
        <v>34</v>
      </c>
    </row>
    <row r="3" spans="1:14" ht="49.5" customHeight="1" thickBot="1">
      <c r="A3" s="52" t="s">
        <v>23</v>
      </c>
      <c r="B3" s="52" t="s">
        <v>16</v>
      </c>
      <c r="C3" s="198" t="s">
        <v>9</v>
      </c>
      <c r="D3" s="198"/>
      <c r="E3" s="198"/>
      <c r="F3" s="198"/>
      <c r="G3" s="198"/>
      <c r="H3" s="199" t="s">
        <v>11</v>
      </c>
      <c r="I3" s="200"/>
      <c r="J3" s="200"/>
      <c r="K3" s="200"/>
      <c r="L3" s="200"/>
      <c r="M3" s="201"/>
      <c r="N3" s="207" t="s">
        <v>7</v>
      </c>
    </row>
    <row r="4" spans="1:14" ht="15" thickBot="1">
      <c r="A4" s="204" t="s">
        <v>22</v>
      </c>
      <c r="B4" s="204" t="s">
        <v>24</v>
      </c>
      <c r="C4" s="210" t="s">
        <v>10</v>
      </c>
      <c r="D4" s="206" t="s">
        <v>37</v>
      </c>
      <c r="E4" s="210" t="s">
        <v>13</v>
      </c>
      <c r="F4" s="210"/>
      <c r="G4" s="206" t="s">
        <v>40</v>
      </c>
      <c r="H4" s="210" t="s">
        <v>10</v>
      </c>
      <c r="I4" s="206" t="s">
        <v>37</v>
      </c>
      <c r="J4" s="210" t="s">
        <v>13</v>
      </c>
      <c r="K4" s="210"/>
      <c r="L4" s="206" t="s">
        <v>40</v>
      </c>
      <c r="M4" s="202" t="s">
        <v>41</v>
      </c>
      <c r="N4" s="208"/>
    </row>
    <row r="5" spans="1:14" ht="57.75" thickBot="1">
      <c r="A5" s="205"/>
      <c r="B5" s="205"/>
      <c r="C5" s="210"/>
      <c r="D5" s="206"/>
      <c r="E5" s="54" t="s">
        <v>38</v>
      </c>
      <c r="F5" s="54" t="s">
        <v>39</v>
      </c>
      <c r="G5" s="206"/>
      <c r="H5" s="210"/>
      <c r="I5" s="206"/>
      <c r="J5" s="54" t="s">
        <v>38</v>
      </c>
      <c r="K5" s="54" t="s">
        <v>39</v>
      </c>
      <c r="L5" s="206"/>
      <c r="M5" s="203"/>
      <c r="N5" s="209"/>
    </row>
    <row r="6" spans="1:14" ht="14.25" thickBot="1">
      <c r="A6" s="62">
        <v>1</v>
      </c>
      <c r="B6" s="63">
        <v>2</v>
      </c>
      <c r="C6" s="64">
        <v>3</v>
      </c>
      <c r="D6" s="65">
        <v>4</v>
      </c>
      <c r="E6" s="65">
        <v>5</v>
      </c>
      <c r="F6" s="65">
        <v>6</v>
      </c>
      <c r="G6" s="65">
        <v>7</v>
      </c>
      <c r="H6" s="66">
        <v>8</v>
      </c>
      <c r="I6" s="65">
        <v>9</v>
      </c>
      <c r="J6" s="65">
        <v>10</v>
      </c>
      <c r="K6" s="65">
        <v>11</v>
      </c>
      <c r="L6" s="65">
        <v>12</v>
      </c>
      <c r="M6" s="67">
        <v>13</v>
      </c>
      <c r="N6" s="68" t="s">
        <v>42</v>
      </c>
    </row>
    <row r="7" spans="1:15" ht="25.5" customHeight="1">
      <c r="A7" s="108" t="s">
        <v>92</v>
      </c>
      <c r="B7" s="91" t="s">
        <v>93</v>
      </c>
      <c r="C7" s="152">
        <f aca="true" t="shared" si="0" ref="C7:C43">D7+G7</f>
        <v>756524</v>
      </c>
      <c r="D7" s="152">
        <f>D8+D10+D9</f>
        <v>506524</v>
      </c>
      <c r="E7" s="152">
        <f aca="true" t="shared" si="1" ref="E7:M7">E8+E10+E9</f>
        <v>400000</v>
      </c>
      <c r="F7" s="152">
        <f t="shared" si="1"/>
        <v>0</v>
      </c>
      <c r="G7" s="152">
        <f t="shared" si="1"/>
        <v>250000</v>
      </c>
      <c r="H7" s="152">
        <f t="shared" si="1"/>
        <v>893800</v>
      </c>
      <c r="I7" s="152">
        <f t="shared" si="1"/>
        <v>0</v>
      </c>
      <c r="J7" s="152">
        <f t="shared" si="1"/>
        <v>0</v>
      </c>
      <c r="K7" s="152">
        <f t="shared" si="1"/>
        <v>0</v>
      </c>
      <c r="L7" s="152">
        <f t="shared" si="1"/>
        <v>893800</v>
      </c>
      <c r="M7" s="152">
        <f t="shared" si="1"/>
        <v>893800</v>
      </c>
      <c r="N7" s="153">
        <f aca="true" t="shared" si="2" ref="N7:N43">SUM(H7,C7)</f>
        <v>1650324</v>
      </c>
      <c r="O7" s="90">
        <f aca="true" t="shared" si="3" ref="O7:O70">C7+H7</f>
        <v>1650324</v>
      </c>
    </row>
    <row r="8" spans="1:18" ht="18" customHeight="1">
      <c r="A8" s="109" t="s">
        <v>94</v>
      </c>
      <c r="B8" s="92" t="s">
        <v>95</v>
      </c>
      <c r="C8" s="110">
        <f t="shared" si="0"/>
        <v>745000</v>
      </c>
      <c r="D8" s="111">
        <v>495000</v>
      </c>
      <c r="E8" s="111">
        <v>400000</v>
      </c>
      <c r="F8" s="111"/>
      <c r="G8" s="111">
        <f>947084-630784-66300</f>
        <v>250000</v>
      </c>
      <c r="H8" s="154"/>
      <c r="I8" s="155"/>
      <c r="J8" s="155"/>
      <c r="K8" s="155"/>
      <c r="L8" s="155"/>
      <c r="M8" s="155"/>
      <c r="N8" s="103">
        <f t="shared" si="2"/>
        <v>745000</v>
      </c>
      <c r="O8" s="90">
        <f t="shared" si="3"/>
        <v>745000</v>
      </c>
      <c r="P8" s="99"/>
      <c r="Q8" s="99"/>
      <c r="R8" s="99"/>
    </row>
    <row r="9" spans="1:18" ht="115.5" customHeight="1">
      <c r="A9" s="124" t="s">
        <v>101</v>
      </c>
      <c r="B9" s="78" t="s">
        <v>192</v>
      </c>
      <c r="C9" s="110">
        <f t="shared" si="0"/>
        <v>0</v>
      </c>
      <c r="D9" s="111"/>
      <c r="E9" s="111"/>
      <c r="F9" s="111"/>
      <c r="G9" s="111"/>
      <c r="H9" s="110">
        <f>I9+L9</f>
        <v>893800</v>
      </c>
      <c r="I9" s="155"/>
      <c r="J9" s="155"/>
      <c r="K9" s="155"/>
      <c r="L9" s="111">
        <v>893800</v>
      </c>
      <c r="M9" s="111">
        <v>893800</v>
      </c>
      <c r="N9" s="103">
        <f t="shared" si="2"/>
        <v>893800</v>
      </c>
      <c r="O9" s="90"/>
      <c r="P9" s="99"/>
      <c r="Q9" s="99"/>
      <c r="R9" s="99"/>
    </row>
    <row r="10" spans="1:18" ht="47.25" customHeight="1">
      <c r="A10" s="109" t="s">
        <v>3</v>
      </c>
      <c r="B10" s="92" t="s">
        <v>106</v>
      </c>
      <c r="C10" s="110">
        <f t="shared" si="0"/>
        <v>11524</v>
      </c>
      <c r="D10" s="111">
        <v>11524</v>
      </c>
      <c r="E10" s="111"/>
      <c r="F10" s="111"/>
      <c r="G10" s="111"/>
      <c r="H10" s="154"/>
      <c r="I10" s="155"/>
      <c r="J10" s="155"/>
      <c r="K10" s="155"/>
      <c r="L10" s="155"/>
      <c r="M10" s="155"/>
      <c r="N10" s="103">
        <f t="shared" si="2"/>
        <v>11524</v>
      </c>
      <c r="O10" s="90">
        <f t="shared" si="3"/>
        <v>11524</v>
      </c>
      <c r="P10" s="99"/>
      <c r="Q10" s="99"/>
      <c r="R10" s="99"/>
    </row>
    <row r="11" spans="1:18" ht="51.75" customHeight="1">
      <c r="A11" s="115" t="s">
        <v>180</v>
      </c>
      <c r="B11" s="76" t="s">
        <v>181</v>
      </c>
      <c r="C11" s="113">
        <f t="shared" si="0"/>
        <v>65000</v>
      </c>
      <c r="D11" s="113">
        <f>D14+D12</f>
        <v>65000</v>
      </c>
      <c r="E11" s="113">
        <f aca="true" t="shared" si="4" ref="E11:M11">E14+E12</f>
        <v>15800</v>
      </c>
      <c r="F11" s="113">
        <f t="shared" si="4"/>
        <v>844</v>
      </c>
      <c r="G11" s="113">
        <f t="shared" si="4"/>
        <v>0</v>
      </c>
      <c r="H11" s="113">
        <f t="shared" si="4"/>
        <v>0</v>
      </c>
      <c r="I11" s="113">
        <f t="shared" si="4"/>
        <v>0</v>
      </c>
      <c r="J11" s="113">
        <f t="shared" si="4"/>
        <v>0</v>
      </c>
      <c r="K11" s="113">
        <f t="shared" si="4"/>
        <v>0</v>
      </c>
      <c r="L11" s="113">
        <f t="shared" si="4"/>
        <v>0</v>
      </c>
      <c r="M11" s="113">
        <f t="shared" si="4"/>
        <v>0</v>
      </c>
      <c r="N11" s="119">
        <f t="shared" si="2"/>
        <v>65000</v>
      </c>
      <c r="O11" s="90">
        <f t="shared" si="3"/>
        <v>65000</v>
      </c>
      <c r="P11" s="99"/>
      <c r="Q11" s="99"/>
      <c r="R11" s="99"/>
    </row>
    <row r="12" spans="1:18" ht="62.25" customHeight="1">
      <c r="A12" s="179" t="s">
        <v>196</v>
      </c>
      <c r="B12" s="182" t="s">
        <v>197</v>
      </c>
      <c r="C12" s="181">
        <f t="shared" si="0"/>
        <v>40000</v>
      </c>
      <c r="D12" s="111">
        <f>D13</f>
        <v>40000</v>
      </c>
      <c r="E12" s="111">
        <f aca="true" t="shared" si="5" ref="E12:M12">E13</f>
        <v>0</v>
      </c>
      <c r="F12" s="111">
        <f t="shared" si="5"/>
        <v>0</v>
      </c>
      <c r="G12" s="111">
        <f t="shared" si="5"/>
        <v>0</v>
      </c>
      <c r="H12" s="111">
        <f t="shared" si="5"/>
        <v>0</v>
      </c>
      <c r="I12" s="111">
        <f t="shared" si="5"/>
        <v>0</v>
      </c>
      <c r="J12" s="111">
        <f t="shared" si="5"/>
        <v>0</v>
      </c>
      <c r="K12" s="111">
        <f t="shared" si="5"/>
        <v>0</v>
      </c>
      <c r="L12" s="111">
        <f t="shared" si="5"/>
        <v>0</v>
      </c>
      <c r="M12" s="111">
        <f t="shared" si="5"/>
        <v>0</v>
      </c>
      <c r="N12" s="103">
        <f t="shared" si="2"/>
        <v>40000</v>
      </c>
      <c r="O12" s="90">
        <f t="shared" si="3"/>
        <v>40000</v>
      </c>
      <c r="P12" s="99"/>
      <c r="Q12" s="99"/>
      <c r="R12" s="99"/>
    </row>
    <row r="13" spans="1:18" ht="90" customHeight="1">
      <c r="A13" s="180" t="s">
        <v>44</v>
      </c>
      <c r="B13" s="92" t="s">
        <v>179</v>
      </c>
      <c r="C13" s="181">
        <f t="shared" si="0"/>
        <v>40000</v>
      </c>
      <c r="D13" s="111">
        <v>40000</v>
      </c>
      <c r="E13" s="110"/>
      <c r="F13" s="110"/>
      <c r="G13" s="111"/>
      <c r="H13" s="111"/>
      <c r="I13" s="111"/>
      <c r="J13" s="111"/>
      <c r="K13" s="111"/>
      <c r="L13" s="111"/>
      <c r="M13" s="111"/>
      <c r="N13" s="103">
        <f t="shared" si="2"/>
        <v>40000</v>
      </c>
      <c r="O13" s="90">
        <f t="shared" si="3"/>
        <v>40000</v>
      </c>
      <c r="P13" s="99"/>
      <c r="Q13" s="99"/>
      <c r="R13" s="99"/>
    </row>
    <row r="14" spans="1:18" ht="16.5" customHeight="1">
      <c r="A14" s="109" t="s">
        <v>3</v>
      </c>
      <c r="B14" s="92" t="s">
        <v>50</v>
      </c>
      <c r="C14" s="110">
        <f t="shared" si="0"/>
        <v>25000</v>
      </c>
      <c r="D14" s="111">
        <f>D15</f>
        <v>25000</v>
      </c>
      <c r="E14" s="111">
        <f aca="true" t="shared" si="6" ref="E14:M14">E15</f>
        <v>15800</v>
      </c>
      <c r="F14" s="111">
        <f t="shared" si="6"/>
        <v>844</v>
      </c>
      <c r="G14" s="111">
        <f t="shared" si="6"/>
        <v>0</v>
      </c>
      <c r="H14" s="111">
        <f t="shared" si="6"/>
        <v>0</v>
      </c>
      <c r="I14" s="111">
        <f t="shared" si="6"/>
        <v>0</v>
      </c>
      <c r="J14" s="111">
        <f t="shared" si="6"/>
        <v>0</v>
      </c>
      <c r="K14" s="111">
        <f t="shared" si="6"/>
        <v>0</v>
      </c>
      <c r="L14" s="111">
        <f t="shared" si="6"/>
        <v>0</v>
      </c>
      <c r="M14" s="111">
        <f t="shared" si="6"/>
        <v>0</v>
      </c>
      <c r="N14" s="103">
        <f t="shared" si="2"/>
        <v>25000</v>
      </c>
      <c r="O14" s="90">
        <f t="shared" si="3"/>
        <v>25000</v>
      </c>
      <c r="P14" s="99"/>
      <c r="Q14" s="99"/>
      <c r="R14" s="99"/>
    </row>
    <row r="15" spans="1:18" ht="51.75" customHeight="1">
      <c r="A15" s="116" t="s">
        <v>44</v>
      </c>
      <c r="B15" s="117" t="s">
        <v>182</v>
      </c>
      <c r="C15" s="110">
        <f t="shared" si="0"/>
        <v>25000</v>
      </c>
      <c r="D15" s="111">
        <v>25000</v>
      </c>
      <c r="E15" s="111">
        <v>15800</v>
      </c>
      <c r="F15" s="111">
        <v>844</v>
      </c>
      <c r="G15" s="111"/>
      <c r="H15" s="154"/>
      <c r="I15" s="155"/>
      <c r="J15" s="155"/>
      <c r="K15" s="155"/>
      <c r="L15" s="155"/>
      <c r="M15" s="155"/>
      <c r="N15" s="103">
        <f t="shared" si="2"/>
        <v>25000</v>
      </c>
      <c r="O15" s="90">
        <f t="shared" si="3"/>
        <v>25000</v>
      </c>
      <c r="P15" s="99"/>
      <c r="Q15" s="99"/>
      <c r="R15" s="99"/>
    </row>
    <row r="16" spans="1:15" s="45" customFormat="1" ht="36.75" customHeight="1">
      <c r="A16" s="112" t="s">
        <v>53</v>
      </c>
      <c r="B16" s="83" t="s">
        <v>54</v>
      </c>
      <c r="C16" s="113">
        <f t="shared" si="0"/>
        <v>0</v>
      </c>
      <c r="D16" s="118">
        <f>D17+D18+D19+D20+D21+D22+D23+D24+D29+D30+D31</f>
        <v>279092</v>
      </c>
      <c r="E16" s="118">
        <f aca="true" t="shared" si="7" ref="E16:M16">E17+E18+E19+E20+E21+E22+E23+E24+E29+E30+E31</f>
        <v>134630</v>
      </c>
      <c r="F16" s="118">
        <f t="shared" si="7"/>
        <v>124999</v>
      </c>
      <c r="G16" s="118">
        <f t="shared" si="7"/>
        <v>-279092</v>
      </c>
      <c r="H16" s="118">
        <f t="shared" si="7"/>
        <v>0</v>
      </c>
      <c r="I16" s="118">
        <f t="shared" si="7"/>
        <v>0</v>
      </c>
      <c r="J16" s="118">
        <f t="shared" si="7"/>
        <v>0</v>
      </c>
      <c r="K16" s="118">
        <f t="shared" si="7"/>
        <v>0</v>
      </c>
      <c r="L16" s="118">
        <f t="shared" si="7"/>
        <v>0</v>
      </c>
      <c r="M16" s="118">
        <f t="shared" si="7"/>
        <v>0</v>
      </c>
      <c r="N16" s="119">
        <f t="shared" si="2"/>
        <v>0</v>
      </c>
      <c r="O16" s="90">
        <f t="shared" si="3"/>
        <v>0</v>
      </c>
    </row>
    <row r="17" spans="1:15" s="45" customFormat="1" ht="48" customHeight="1">
      <c r="A17" s="109" t="s">
        <v>122</v>
      </c>
      <c r="B17" s="106" t="s">
        <v>123</v>
      </c>
      <c r="C17" s="110">
        <f t="shared" si="0"/>
        <v>129600</v>
      </c>
      <c r="D17" s="105">
        <v>129600</v>
      </c>
      <c r="E17" s="105"/>
      <c r="F17" s="105">
        <v>22900</v>
      </c>
      <c r="G17" s="105"/>
      <c r="H17" s="104"/>
      <c r="I17" s="104"/>
      <c r="J17" s="104"/>
      <c r="K17" s="104"/>
      <c r="L17" s="104"/>
      <c r="M17" s="104"/>
      <c r="N17" s="103">
        <f t="shared" si="2"/>
        <v>129600</v>
      </c>
      <c r="O17" s="90">
        <f t="shared" si="3"/>
        <v>129600</v>
      </c>
    </row>
    <row r="18" spans="1:15" s="45" customFormat="1" ht="48.75" customHeight="1">
      <c r="A18" s="109" t="s">
        <v>124</v>
      </c>
      <c r="B18" s="106" t="s">
        <v>125</v>
      </c>
      <c r="C18" s="110">
        <f t="shared" si="0"/>
        <v>-51400</v>
      </c>
      <c r="D18" s="105">
        <v>-51400</v>
      </c>
      <c r="E18" s="105"/>
      <c r="F18" s="105">
        <v>-23400</v>
      </c>
      <c r="G18" s="105"/>
      <c r="H18" s="104"/>
      <c r="I18" s="104"/>
      <c r="J18" s="104"/>
      <c r="K18" s="104"/>
      <c r="L18" s="104"/>
      <c r="M18" s="104"/>
      <c r="N18" s="103">
        <f t="shared" si="2"/>
        <v>-51400</v>
      </c>
      <c r="O18" s="90">
        <f t="shared" si="3"/>
        <v>-51400</v>
      </c>
    </row>
    <row r="19" spans="1:15" s="45" customFormat="1" ht="30.75" customHeight="1">
      <c r="A19" s="109" t="s">
        <v>126</v>
      </c>
      <c r="B19" s="107" t="s">
        <v>127</v>
      </c>
      <c r="C19" s="110">
        <f t="shared" si="0"/>
        <v>-24133</v>
      </c>
      <c r="D19" s="105">
        <v>-24133</v>
      </c>
      <c r="E19" s="105">
        <v>-12689</v>
      </c>
      <c r="F19" s="105">
        <v>-4500</v>
      </c>
      <c r="G19" s="105"/>
      <c r="H19" s="104"/>
      <c r="I19" s="104"/>
      <c r="J19" s="104"/>
      <c r="K19" s="104"/>
      <c r="L19" s="104"/>
      <c r="M19" s="104"/>
      <c r="N19" s="103">
        <f t="shared" si="2"/>
        <v>-24133</v>
      </c>
      <c r="O19" s="90">
        <f t="shared" si="3"/>
        <v>-24133</v>
      </c>
    </row>
    <row r="20" spans="1:15" s="45" customFormat="1" ht="61.5" customHeight="1">
      <c r="A20" s="109" t="s">
        <v>128</v>
      </c>
      <c r="B20" s="106" t="s">
        <v>129</v>
      </c>
      <c r="C20" s="110">
        <f t="shared" si="0"/>
        <v>-612102</v>
      </c>
      <c r="D20" s="105">
        <v>16990</v>
      </c>
      <c r="E20" s="105"/>
      <c r="F20" s="105">
        <v>22620</v>
      </c>
      <c r="G20" s="105">
        <f>-279092-350000</f>
        <v>-629092</v>
      </c>
      <c r="H20" s="104"/>
      <c r="I20" s="104"/>
      <c r="J20" s="104"/>
      <c r="K20" s="104"/>
      <c r="L20" s="104"/>
      <c r="M20" s="104"/>
      <c r="N20" s="103">
        <f t="shared" si="2"/>
        <v>-612102</v>
      </c>
      <c r="O20" s="90">
        <f t="shared" si="3"/>
        <v>-612102</v>
      </c>
    </row>
    <row r="21" spans="1:15" s="45" customFormat="1" ht="123" customHeight="1">
      <c r="A21" s="109" t="s">
        <v>130</v>
      </c>
      <c r="B21" s="106" t="s">
        <v>131</v>
      </c>
      <c r="C21" s="110">
        <f t="shared" si="0"/>
        <v>86500</v>
      </c>
      <c r="D21" s="105">
        <v>86500</v>
      </c>
      <c r="E21" s="105">
        <v>105500</v>
      </c>
      <c r="F21" s="105"/>
      <c r="G21" s="105"/>
      <c r="H21" s="104"/>
      <c r="I21" s="104"/>
      <c r="J21" s="104"/>
      <c r="K21" s="104"/>
      <c r="L21" s="104"/>
      <c r="M21" s="104"/>
      <c r="N21" s="103">
        <f t="shared" si="2"/>
        <v>86500</v>
      </c>
      <c r="O21" s="90">
        <f t="shared" si="3"/>
        <v>86500</v>
      </c>
    </row>
    <row r="22" spans="1:15" s="45" customFormat="1" ht="36.75" customHeight="1">
      <c r="A22" s="109" t="s">
        <v>132</v>
      </c>
      <c r="B22" s="106" t="s">
        <v>133</v>
      </c>
      <c r="C22" s="110">
        <f t="shared" si="0"/>
        <v>0</v>
      </c>
      <c r="D22" s="105"/>
      <c r="E22" s="105"/>
      <c r="F22" s="105">
        <v>-600</v>
      </c>
      <c r="G22" s="105"/>
      <c r="H22" s="104"/>
      <c r="I22" s="104"/>
      <c r="J22" s="104"/>
      <c r="K22" s="104"/>
      <c r="L22" s="104"/>
      <c r="M22" s="104"/>
      <c r="N22" s="103">
        <f t="shared" si="2"/>
        <v>0</v>
      </c>
      <c r="O22" s="90">
        <f t="shared" si="3"/>
        <v>0</v>
      </c>
    </row>
    <row r="23" spans="1:15" s="45" customFormat="1" ht="28.5" customHeight="1">
      <c r="A23" s="109" t="s">
        <v>134</v>
      </c>
      <c r="B23" s="106" t="s">
        <v>135</v>
      </c>
      <c r="C23" s="110">
        <f t="shared" si="0"/>
        <v>481635</v>
      </c>
      <c r="D23" s="105">
        <v>131635</v>
      </c>
      <c r="E23" s="105">
        <v>41840</v>
      </c>
      <c r="F23" s="105">
        <v>111800</v>
      </c>
      <c r="G23" s="105">
        <v>350000</v>
      </c>
      <c r="H23" s="104"/>
      <c r="I23" s="104"/>
      <c r="J23" s="104"/>
      <c r="K23" s="104"/>
      <c r="L23" s="104"/>
      <c r="M23" s="104"/>
      <c r="N23" s="103">
        <f t="shared" si="2"/>
        <v>481635</v>
      </c>
      <c r="O23" s="90">
        <f t="shared" si="3"/>
        <v>481635</v>
      </c>
    </row>
    <row r="24" spans="1:15" s="45" customFormat="1" ht="32.25" customHeight="1">
      <c r="A24" s="109" t="s">
        <v>136</v>
      </c>
      <c r="B24" s="106" t="s">
        <v>137</v>
      </c>
      <c r="C24" s="110">
        <f t="shared" si="0"/>
        <v>-2151</v>
      </c>
      <c r="D24" s="105">
        <f>D26+D27+D28+D25</f>
        <v>-2151</v>
      </c>
      <c r="E24" s="105">
        <f aca="true" t="shared" si="8" ref="E24:M24">E26+E27+E28+E25</f>
        <v>0</v>
      </c>
      <c r="F24" s="105">
        <f t="shared" si="8"/>
        <v>0</v>
      </c>
      <c r="G24" s="105">
        <f t="shared" si="8"/>
        <v>0</v>
      </c>
      <c r="H24" s="104">
        <f t="shared" si="8"/>
        <v>0</v>
      </c>
      <c r="I24" s="104">
        <f t="shared" si="8"/>
        <v>0</v>
      </c>
      <c r="J24" s="104">
        <f t="shared" si="8"/>
        <v>0</v>
      </c>
      <c r="K24" s="104">
        <f t="shared" si="8"/>
        <v>0</v>
      </c>
      <c r="L24" s="104">
        <f t="shared" si="8"/>
        <v>0</v>
      </c>
      <c r="M24" s="104">
        <f t="shared" si="8"/>
        <v>0</v>
      </c>
      <c r="N24" s="103">
        <f t="shared" si="2"/>
        <v>-2151</v>
      </c>
      <c r="O24" s="90">
        <f t="shared" si="3"/>
        <v>-2151</v>
      </c>
    </row>
    <row r="25" spans="1:15" s="45" customFormat="1" ht="15.75" customHeight="1">
      <c r="A25" s="109"/>
      <c r="B25" s="106" t="s">
        <v>145</v>
      </c>
      <c r="C25" s="110">
        <f t="shared" si="0"/>
        <v>-2151</v>
      </c>
      <c r="D25" s="105">
        <v>-2151</v>
      </c>
      <c r="E25" s="105"/>
      <c r="F25" s="105"/>
      <c r="G25" s="105"/>
      <c r="H25" s="104"/>
      <c r="I25" s="104"/>
      <c r="J25" s="104"/>
      <c r="K25" s="104"/>
      <c r="L25" s="104"/>
      <c r="M25" s="104"/>
      <c r="N25" s="103">
        <f t="shared" si="2"/>
        <v>-2151</v>
      </c>
      <c r="O25" s="90">
        <f t="shared" si="3"/>
        <v>-2151</v>
      </c>
    </row>
    <row r="26" spans="1:15" s="45" customFormat="1" ht="32.25" customHeight="1">
      <c r="A26" s="109"/>
      <c r="B26" s="106" t="s">
        <v>144</v>
      </c>
      <c r="C26" s="110">
        <f t="shared" si="0"/>
        <v>3000</v>
      </c>
      <c r="D26" s="105">
        <v>3000</v>
      </c>
      <c r="E26" s="105"/>
      <c r="F26" s="105"/>
      <c r="G26" s="105"/>
      <c r="H26" s="104"/>
      <c r="I26" s="104"/>
      <c r="J26" s="104"/>
      <c r="K26" s="104"/>
      <c r="L26" s="104"/>
      <c r="M26" s="104"/>
      <c r="N26" s="103">
        <f t="shared" si="2"/>
        <v>3000</v>
      </c>
      <c r="O26" s="90">
        <f t="shared" si="3"/>
        <v>3000</v>
      </c>
    </row>
    <row r="27" spans="1:15" s="45" customFormat="1" ht="28.5" customHeight="1">
      <c r="A27" s="109"/>
      <c r="B27" s="106" t="s">
        <v>200</v>
      </c>
      <c r="C27" s="110">
        <f t="shared" si="0"/>
        <v>-851</v>
      </c>
      <c r="D27" s="105">
        <v>-851</v>
      </c>
      <c r="E27" s="105"/>
      <c r="F27" s="105"/>
      <c r="G27" s="105"/>
      <c r="H27" s="104"/>
      <c r="I27" s="104"/>
      <c r="J27" s="104"/>
      <c r="K27" s="104"/>
      <c r="L27" s="104"/>
      <c r="M27" s="104"/>
      <c r="N27" s="103">
        <f t="shared" si="2"/>
        <v>-851</v>
      </c>
      <c r="O27" s="90">
        <f t="shared" si="3"/>
        <v>-851</v>
      </c>
    </row>
    <row r="28" spans="1:15" s="45" customFormat="1" ht="76.5" customHeight="1">
      <c r="A28" s="109"/>
      <c r="B28" s="106" t="s">
        <v>194</v>
      </c>
      <c r="C28" s="110">
        <f t="shared" si="0"/>
        <v>-2149</v>
      </c>
      <c r="D28" s="105">
        <v>-2149</v>
      </c>
      <c r="E28" s="105"/>
      <c r="F28" s="105"/>
      <c r="G28" s="105"/>
      <c r="H28" s="104"/>
      <c r="I28" s="104"/>
      <c r="J28" s="104"/>
      <c r="K28" s="104"/>
      <c r="L28" s="104"/>
      <c r="M28" s="104"/>
      <c r="N28" s="103">
        <f t="shared" si="2"/>
        <v>-2149</v>
      </c>
      <c r="O28" s="90">
        <f t="shared" si="3"/>
        <v>-2149</v>
      </c>
    </row>
    <row r="29" spans="1:15" s="45" customFormat="1" ht="16.5" customHeight="1">
      <c r="A29" s="109" t="s">
        <v>138</v>
      </c>
      <c r="B29" s="106" t="s">
        <v>139</v>
      </c>
      <c r="C29" s="110">
        <f t="shared" si="0"/>
        <v>-1852</v>
      </c>
      <c r="D29" s="105">
        <v>-1852</v>
      </c>
      <c r="E29" s="105"/>
      <c r="F29" s="105">
        <v>-1852</v>
      </c>
      <c r="G29" s="105"/>
      <c r="H29" s="104"/>
      <c r="I29" s="104"/>
      <c r="J29" s="104"/>
      <c r="K29" s="104"/>
      <c r="L29" s="104"/>
      <c r="M29" s="104"/>
      <c r="N29" s="103">
        <f t="shared" si="2"/>
        <v>-1852</v>
      </c>
      <c r="O29" s="90">
        <f t="shared" si="3"/>
        <v>-1852</v>
      </c>
    </row>
    <row r="30" spans="1:15" s="45" customFormat="1" ht="35.25" customHeight="1">
      <c r="A30" s="109" t="s">
        <v>140</v>
      </c>
      <c r="B30" s="106" t="s">
        <v>141</v>
      </c>
      <c r="C30" s="110">
        <f t="shared" si="0"/>
        <v>-5969</v>
      </c>
      <c r="D30" s="105">
        <v>-5969</v>
      </c>
      <c r="E30" s="105"/>
      <c r="F30" s="105">
        <v>-1969</v>
      </c>
      <c r="G30" s="105"/>
      <c r="H30" s="104"/>
      <c r="I30" s="104"/>
      <c r="J30" s="104"/>
      <c r="K30" s="104"/>
      <c r="L30" s="104"/>
      <c r="M30" s="104"/>
      <c r="N30" s="103">
        <f t="shared" si="2"/>
        <v>-5969</v>
      </c>
      <c r="O30" s="90">
        <f t="shared" si="3"/>
        <v>-5969</v>
      </c>
    </row>
    <row r="31" spans="1:15" s="45" customFormat="1" ht="18" customHeight="1">
      <c r="A31" s="109" t="s">
        <v>142</v>
      </c>
      <c r="B31" s="106" t="s">
        <v>143</v>
      </c>
      <c r="C31" s="110">
        <f t="shared" si="0"/>
        <v>-128</v>
      </c>
      <c r="D31" s="105">
        <f>D32</f>
        <v>-128</v>
      </c>
      <c r="E31" s="105">
        <f aca="true" t="shared" si="9" ref="E31:M31">E32</f>
        <v>-21</v>
      </c>
      <c r="F31" s="105">
        <f t="shared" si="9"/>
        <v>0</v>
      </c>
      <c r="G31" s="105">
        <f t="shared" si="9"/>
        <v>0</v>
      </c>
      <c r="H31" s="104">
        <f t="shared" si="9"/>
        <v>0</v>
      </c>
      <c r="I31" s="104">
        <f t="shared" si="9"/>
        <v>0</v>
      </c>
      <c r="J31" s="104">
        <f t="shared" si="9"/>
        <v>0</v>
      </c>
      <c r="K31" s="104">
        <f t="shared" si="9"/>
        <v>0</v>
      </c>
      <c r="L31" s="104">
        <f t="shared" si="9"/>
        <v>0</v>
      </c>
      <c r="M31" s="104">
        <f t="shared" si="9"/>
        <v>0</v>
      </c>
      <c r="N31" s="103">
        <f t="shared" si="2"/>
        <v>-128</v>
      </c>
      <c r="O31" s="90">
        <f t="shared" si="3"/>
        <v>-128</v>
      </c>
    </row>
    <row r="32" spans="1:15" s="45" customFormat="1" ht="111" customHeight="1">
      <c r="A32" s="109"/>
      <c r="B32" s="106" t="s">
        <v>195</v>
      </c>
      <c r="C32" s="110">
        <f t="shared" si="0"/>
        <v>-128</v>
      </c>
      <c r="D32" s="105">
        <v>-128</v>
      </c>
      <c r="E32" s="105">
        <v>-21</v>
      </c>
      <c r="F32" s="105"/>
      <c r="G32" s="105"/>
      <c r="H32" s="104"/>
      <c r="I32" s="104"/>
      <c r="J32" s="104"/>
      <c r="K32" s="104"/>
      <c r="L32" s="104"/>
      <c r="M32" s="104"/>
      <c r="N32" s="103">
        <f t="shared" si="2"/>
        <v>-128</v>
      </c>
      <c r="O32" s="90">
        <f t="shared" si="3"/>
        <v>-128</v>
      </c>
    </row>
    <row r="33" spans="1:15" s="44" customFormat="1" ht="31.5">
      <c r="A33" s="112" t="s">
        <v>26</v>
      </c>
      <c r="B33" s="72" t="s">
        <v>47</v>
      </c>
      <c r="C33" s="113">
        <f t="shared" si="0"/>
        <v>2299600</v>
      </c>
      <c r="D33" s="118">
        <f>D34+D35+D36+D37+D39+D40+D38</f>
        <v>1532800</v>
      </c>
      <c r="E33" s="118">
        <f aca="true" t="shared" si="10" ref="E33:M33">E34+E35+E36+E37+E39+E40+E38</f>
        <v>0</v>
      </c>
      <c r="F33" s="118">
        <f t="shared" si="10"/>
        <v>0</v>
      </c>
      <c r="G33" s="118">
        <f t="shared" si="10"/>
        <v>766800</v>
      </c>
      <c r="H33" s="118">
        <f t="shared" si="10"/>
        <v>0</v>
      </c>
      <c r="I33" s="118">
        <f t="shared" si="10"/>
        <v>0</v>
      </c>
      <c r="J33" s="118">
        <f t="shared" si="10"/>
        <v>0</v>
      </c>
      <c r="K33" s="118">
        <f t="shared" si="10"/>
        <v>0</v>
      </c>
      <c r="L33" s="118">
        <f t="shared" si="10"/>
        <v>0</v>
      </c>
      <c r="M33" s="118">
        <f t="shared" si="10"/>
        <v>0</v>
      </c>
      <c r="N33" s="119">
        <f t="shared" si="2"/>
        <v>2299600</v>
      </c>
      <c r="O33" s="90">
        <f t="shared" si="3"/>
        <v>2299600</v>
      </c>
    </row>
    <row r="34" spans="1:15" s="44" customFormat="1" ht="30">
      <c r="A34" s="109" t="s">
        <v>149</v>
      </c>
      <c r="B34" s="120" t="s">
        <v>150</v>
      </c>
      <c r="C34" s="110">
        <f t="shared" si="0"/>
        <v>1726900</v>
      </c>
      <c r="D34" s="105">
        <f>1000000+726900</f>
        <v>1726900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56">
        <f t="shared" si="2"/>
        <v>1726900</v>
      </c>
      <c r="O34" s="90">
        <f t="shared" si="3"/>
        <v>1726900</v>
      </c>
    </row>
    <row r="35" spans="1:15" ht="16.5">
      <c r="A35" s="109" t="s">
        <v>4</v>
      </c>
      <c r="B35" s="73" t="s">
        <v>15</v>
      </c>
      <c r="C35" s="110">
        <f t="shared" si="0"/>
        <v>250000</v>
      </c>
      <c r="D35" s="111">
        <v>250000</v>
      </c>
      <c r="E35" s="111"/>
      <c r="F35" s="111"/>
      <c r="G35" s="111"/>
      <c r="H35" s="157">
        <f>SUM(I35,L35)</f>
        <v>0</v>
      </c>
      <c r="I35" s="111"/>
      <c r="J35" s="111"/>
      <c r="K35" s="111"/>
      <c r="L35" s="111"/>
      <c r="M35" s="148"/>
      <c r="N35" s="156">
        <f t="shared" si="2"/>
        <v>250000</v>
      </c>
      <c r="O35" s="90">
        <f t="shared" si="3"/>
        <v>250000</v>
      </c>
    </row>
    <row r="36" spans="1:15" ht="31.5">
      <c r="A36" s="109" t="s">
        <v>5</v>
      </c>
      <c r="B36" s="74" t="s">
        <v>8</v>
      </c>
      <c r="C36" s="110">
        <f t="shared" si="0"/>
        <v>-76900</v>
      </c>
      <c r="D36" s="111">
        <f>113700-726900+5000-500+30000</f>
        <v>-578700</v>
      </c>
      <c r="E36" s="111"/>
      <c r="F36" s="111"/>
      <c r="G36" s="111">
        <f>496800-5000+40000-30000</f>
        <v>501800</v>
      </c>
      <c r="H36" s="157">
        <f>SUM(I36,L36)</f>
        <v>0</v>
      </c>
      <c r="I36" s="111"/>
      <c r="J36" s="111"/>
      <c r="K36" s="111"/>
      <c r="L36" s="111"/>
      <c r="M36" s="148"/>
      <c r="N36" s="156">
        <f t="shared" si="2"/>
        <v>-76900</v>
      </c>
      <c r="O36" s="90">
        <f t="shared" si="3"/>
        <v>-76900</v>
      </c>
    </row>
    <row r="37" spans="1:15" ht="16.5">
      <c r="A37" s="109" t="s">
        <v>151</v>
      </c>
      <c r="B37" s="120" t="s">
        <v>152</v>
      </c>
      <c r="C37" s="110">
        <f t="shared" si="0"/>
        <v>65000</v>
      </c>
      <c r="D37" s="111">
        <f>500+4500</f>
        <v>5000</v>
      </c>
      <c r="E37" s="111"/>
      <c r="F37" s="111"/>
      <c r="G37" s="111">
        <v>60000</v>
      </c>
      <c r="H37" s="157"/>
      <c r="I37" s="111"/>
      <c r="J37" s="111"/>
      <c r="K37" s="111"/>
      <c r="L37" s="111"/>
      <c r="M37" s="148"/>
      <c r="N37" s="156">
        <f t="shared" si="2"/>
        <v>65000</v>
      </c>
      <c r="O37" s="90">
        <f t="shared" si="3"/>
        <v>65000</v>
      </c>
    </row>
    <row r="38" spans="1:15" ht="30">
      <c r="A38" s="184" t="s">
        <v>198</v>
      </c>
      <c r="B38" s="120" t="s">
        <v>199</v>
      </c>
      <c r="C38" s="181">
        <f t="shared" si="0"/>
        <v>200000</v>
      </c>
      <c r="D38" s="111"/>
      <c r="E38" s="111"/>
      <c r="F38" s="111"/>
      <c r="G38" s="111">
        <v>200000</v>
      </c>
      <c r="H38" s="157"/>
      <c r="I38" s="111"/>
      <c r="J38" s="111"/>
      <c r="K38" s="111"/>
      <c r="L38" s="111"/>
      <c r="M38" s="148"/>
      <c r="N38" s="156">
        <f t="shared" si="2"/>
        <v>200000</v>
      </c>
      <c r="O38" s="90"/>
    </row>
    <row r="39" spans="1:15" ht="16.5">
      <c r="A39" s="109" t="s">
        <v>153</v>
      </c>
      <c r="B39" s="120" t="s">
        <v>154</v>
      </c>
      <c r="C39" s="110">
        <f t="shared" si="0"/>
        <v>5000</v>
      </c>
      <c r="D39" s="111"/>
      <c r="E39" s="111"/>
      <c r="F39" s="111"/>
      <c r="G39" s="111">
        <v>5000</v>
      </c>
      <c r="H39" s="157"/>
      <c r="I39" s="111"/>
      <c r="J39" s="111"/>
      <c r="K39" s="111"/>
      <c r="L39" s="111"/>
      <c r="M39" s="148"/>
      <c r="N39" s="156">
        <f t="shared" si="2"/>
        <v>5000</v>
      </c>
      <c r="O39" s="90">
        <f t="shared" si="3"/>
        <v>5000</v>
      </c>
    </row>
    <row r="40" spans="1:15" ht="17.25" customHeight="1">
      <c r="A40" s="109" t="s">
        <v>6</v>
      </c>
      <c r="B40" s="74" t="s">
        <v>75</v>
      </c>
      <c r="C40" s="110">
        <f t="shared" si="0"/>
        <v>129600</v>
      </c>
      <c r="D40" s="158">
        <f>D41+D42+D43</f>
        <v>129600</v>
      </c>
      <c r="E40" s="158"/>
      <c r="F40" s="158"/>
      <c r="G40" s="158"/>
      <c r="H40" s="159"/>
      <c r="I40" s="158"/>
      <c r="J40" s="158"/>
      <c r="K40" s="158"/>
      <c r="L40" s="158"/>
      <c r="M40" s="158"/>
      <c r="N40" s="156">
        <f t="shared" si="2"/>
        <v>129600</v>
      </c>
      <c r="O40" s="90">
        <f t="shared" si="3"/>
        <v>129600</v>
      </c>
    </row>
    <row r="41" spans="1:15" ht="17.25" customHeight="1">
      <c r="A41" s="109"/>
      <c r="B41" s="120" t="s">
        <v>161</v>
      </c>
      <c r="C41" s="110">
        <f t="shared" si="0"/>
        <v>25600</v>
      </c>
      <c r="D41" s="158">
        <v>25600</v>
      </c>
      <c r="E41" s="158"/>
      <c r="F41" s="158"/>
      <c r="G41" s="158"/>
      <c r="H41" s="159"/>
      <c r="I41" s="158"/>
      <c r="J41" s="158"/>
      <c r="K41" s="158"/>
      <c r="L41" s="158"/>
      <c r="M41" s="158"/>
      <c r="N41" s="156">
        <f t="shared" si="2"/>
        <v>25600</v>
      </c>
      <c r="O41" s="90">
        <f t="shared" si="3"/>
        <v>25600</v>
      </c>
    </row>
    <row r="42" spans="1:15" ht="31.5" customHeight="1">
      <c r="A42" s="109"/>
      <c r="B42" s="120" t="s">
        <v>162</v>
      </c>
      <c r="C42" s="110">
        <f t="shared" si="0"/>
        <v>4000</v>
      </c>
      <c r="D42" s="158">
        <v>4000</v>
      </c>
      <c r="E42" s="158"/>
      <c r="F42" s="158"/>
      <c r="G42" s="158"/>
      <c r="H42" s="159"/>
      <c r="I42" s="158"/>
      <c r="J42" s="158"/>
      <c r="K42" s="158"/>
      <c r="L42" s="158"/>
      <c r="M42" s="158"/>
      <c r="N42" s="156">
        <f t="shared" si="2"/>
        <v>4000</v>
      </c>
      <c r="O42" s="90">
        <f t="shared" si="3"/>
        <v>4000</v>
      </c>
    </row>
    <row r="43" spans="1:15" ht="17.25" customHeight="1">
      <c r="A43" s="109"/>
      <c r="B43" s="120" t="s">
        <v>163</v>
      </c>
      <c r="C43" s="110">
        <f t="shared" si="0"/>
        <v>100000</v>
      </c>
      <c r="D43" s="158">
        <v>100000</v>
      </c>
      <c r="E43" s="158"/>
      <c r="F43" s="158"/>
      <c r="G43" s="158"/>
      <c r="H43" s="159"/>
      <c r="I43" s="158"/>
      <c r="J43" s="158"/>
      <c r="K43" s="158"/>
      <c r="L43" s="158"/>
      <c r="M43" s="158"/>
      <c r="N43" s="156">
        <f t="shared" si="2"/>
        <v>100000</v>
      </c>
      <c r="O43" s="90">
        <f t="shared" si="3"/>
        <v>100000</v>
      </c>
    </row>
    <row r="44" spans="1:15" ht="46.5" customHeight="1">
      <c r="A44" s="121" t="s">
        <v>68</v>
      </c>
      <c r="B44" s="75" t="s">
        <v>69</v>
      </c>
      <c r="C44" s="160">
        <f aca="true" t="shared" si="11" ref="C44:C68">D44+G44</f>
        <v>1305000</v>
      </c>
      <c r="D44" s="113">
        <f>D45+D47+D48+D49</f>
        <v>690000</v>
      </c>
      <c r="E44" s="113">
        <f aca="true" t="shared" si="12" ref="E44:M44">E45+E47+E48+E49</f>
        <v>169000</v>
      </c>
      <c r="F44" s="113">
        <f t="shared" si="12"/>
        <v>-7360</v>
      </c>
      <c r="G44" s="113">
        <f t="shared" si="12"/>
        <v>615000</v>
      </c>
      <c r="H44" s="113">
        <f t="shared" si="12"/>
        <v>0</v>
      </c>
      <c r="I44" s="113">
        <f t="shared" si="12"/>
        <v>0</v>
      </c>
      <c r="J44" s="113">
        <f t="shared" si="12"/>
        <v>0</v>
      </c>
      <c r="K44" s="113">
        <f t="shared" si="12"/>
        <v>0</v>
      </c>
      <c r="L44" s="113">
        <f t="shared" si="12"/>
        <v>0</v>
      </c>
      <c r="M44" s="113">
        <f t="shared" si="12"/>
        <v>0</v>
      </c>
      <c r="N44" s="161">
        <f aca="true" t="shared" si="13" ref="N44:N50">C44+H44</f>
        <v>1305000</v>
      </c>
      <c r="O44" s="90">
        <f t="shared" si="3"/>
        <v>1305000</v>
      </c>
    </row>
    <row r="45" spans="1:17" ht="31.5" customHeight="1">
      <c r="A45" s="109" t="s">
        <v>77</v>
      </c>
      <c r="B45" s="102" t="s">
        <v>79</v>
      </c>
      <c r="C45" s="157">
        <f t="shared" si="11"/>
        <v>500000</v>
      </c>
      <c r="D45" s="111">
        <f>D46</f>
        <v>500000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03">
        <f t="shared" si="13"/>
        <v>500000</v>
      </c>
      <c r="O45" s="90">
        <f t="shared" si="3"/>
        <v>500000</v>
      </c>
      <c r="P45" s="87"/>
      <c r="Q45" s="87"/>
    </row>
    <row r="46" spans="1:17" ht="21" customHeight="1">
      <c r="A46" s="116" t="s">
        <v>44</v>
      </c>
      <c r="B46" s="102" t="s">
        <v>78</v>
      </c>
      <c r="C46" s="157">
        <f t="shared" si="11"/>
        <v>500000</v>
      </c>
      <c r="D46" s="111">
        <f>400000+100000</f>
        <v>500000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03">
        <f t="shared" si="13"/>
        <v>500000</v>
      </c>
      <c r="O46" s="90">
        <f t="shared" si="3"/>
        <v>500000</v>
      </c>
      <c r="P46" s="87"/>
      <c r="Q46" s="87"/>
    </row>
    <row r="47" spans="1:15" ht="49.5" customHeight="1">
      <c r="A47" s="109" t="s">
        <v>70</v>
      </c>
      <c r="B47" s="74" t="s">
        <v>76</v>
      </c>
      <c r="C47" s="157">
        <f t="shared" si="11"/>
        <v>375000</v>
      </c>
      <c r="D47" s="158">
        <v>-40000</v>
      </c>
      <c r="E47" s="158"/>
      <c r="F47" s="158">
        <v>-7360</v>
      </c>
      <c r="G47" s="158">
        <f>40000+200000+175000</f>
        <v>415000</v>
      </c>
      <c r="H47" s="157"/>
      <c r="I47" s="158"/>
      <c r="J47" s="158"/>
      <c r="K47" s="158"/>
      <c r="L47" s="158"/>
      <c r="M47" s="158"/>
      <c r="N47" s="103">
        <f t="shared" si="13"/>
        <v>375000</v>
      </c>
      <c r="O47" s="90">
        <f t="shared" si="3"/>
        <v>375000</v>
      </c>
    </row>
    <row r="48" spans="1:15" ht="33.75" customHeight="1">
      <c r="A48" s="109" t="s">
        <v>71</v>
      </c>
      <c r="B48" s="74" t="s">
        <v>72</v>
      </c>
      <c r="C48" s="157">
        <f t="shared" si="11"/>
        <v>230000</v>
      </c>
      <c r="D48" s="158">
        <v>230000</v>
      </c>
      <c r="E48" s="158">
        <v>169000</v>
      </c>
      <c r="F48" s="158"/>
      <c r="G48" s="158"/>
      <c r="H48" s="157"/>
      <c r="I48" s="158"/>
      <c r="J48" s="158"/>
      <c r="K48" s="158"/>
      <c r="L48" s="158"/>
      <c r="M48" s="158"/>
      <c r="N48" s="103">
        <f t="shared" si="13"/>
        <v>230000</v>
      </c>
      <c r="O48" s="90">
        <f t="shared" si="3"/>
        <v>230000</v>
      </c>
    </row>
    <row r="49" spans="1:15" ht="20.25" customHeight="1">
      <c r="A49" s="109" t="s">
        <v>146</v>
      </c>
      <c r="B49" s="122" t="s">
        <v>147</v>
      </c>
      <c r="C49" s="157">
        <f t="shared" si="11"/>
        <v>200000</v>
      </c>
      <c r="D49" s="158">
        <f>D50</f>
        <v>0</v>
      </c>
      <c r="E49" s="158">
        <f aca="true" t="shared" si="14" ref="E49:M49">E50</f>
        <v>0</v>
      </c>
      <c r="F49" s="158">
        <f t="shared" si="14"/>
        <v>0</v>
      </c>
      <c r="G49" s="158">
        <f t="shared" si="14"/>
        <v>200000</v>
      </c>
      <c r="H49" s="158">
        <f t="shared" si="14"/>
        <v>0</v>
      </c>
      <c r="I49" s="158">
        <f t="shared" si="14"/>
        <v>0</v>
      </c>
      <c r="J49" s="158">
        <f t="shared" si="14"/>
        <v>0</v>
      </c>
      <c r="K49" s="158">
        <f t="shared" si="14"/>
        <v>0</v>
      </c>
      <c r="L49" s="158">
        <f t="shared" si="14"/>
        <v>0</v>
      </c>
      <c r="M49" s="158">
        <f t="shared" si="14"/>
        <v>0</v>
      </c>
      <c r="N49" s="103">
        <f t="shared" si="13"/>
        <v>200000</v>
      </c>
      <c r="O49" s="90">
        <f t="shared" si="3"/>
        <v>200000</v>
      </c>
    </row>
    <row r="50" spans="1:15" ht="33.75" customHeight="1">
      <c r="A50" s="109" t="s">
        <v>44</v>
      </c>
      <c r="B50" s="122" t="s">
        <v>148</v>
      </c>
      <c r="C50" s="157">
        <f t="shared" si="11"/>
        <v>200000</v>
      </c>
      <c r="D50" s="158"/>
      <c r="E50" s="158"/>
      <c r="F50" s="158"/>
      <c r="G50" s="158">
        <v>200000</v>
      </c>
      <c r="H50" s="157"/>
      <c r="I50" s="158"/>
      <c r="J50" s="158"/>
      <c r="K50" s="158"/>
      <c r="L50" s="158"/>
      <c r="M50" s="158"/>
      <c r="N50" s="103">
        <f t="shared" si="13"/>
        <v>200000</v>
      </c>
      <c r="O50" s="90">
        <f t="shared" si="3"/>
        <v>200000</v>
      </c>
    </row>
    <row r="51" spans="1:15" ht="33.75" customHeight="1">
      <c r="A51" s="115" t="s">
        <v>103</v>
      </c>
      <c r="B51" s="76" t="s">
        <v>104</v>
      </c>
      <c r="C51" s="118">
        <f t="shared" si="11"/>
        <v>80000</v>
      </c>
      <c r="D51" s="160">
        <f>D52+D53+D56</f>
        <v>80000</v>
      </c>
      <c r="E51" s="160">
        <f aca="true" t="shared" si="15" ref="E51:M51">E52+E53+E56</f>
        <v>14462</v>
      </c>
      <c r="F51" s="160">
        <f t="shared" si="15"/>
        <v>-15568</v>
      </c>
      <c r="G51" s="160">
        <f t="shared" si="15"/>
        <v>0</v>
      </c>
      <c r="H51" s="160">
        <f t="shared" si="15"/>
        <v>0</v>
      </c>
      <c r="I51" s="160">
        <f t="shared" si="15"/>
        <v>0</v>
      </c>
      <c r="J51" s="160">
        <f t="shared" si="15"/>
        <v>0</v>
      </c>
      <c r="K51" s="160">
        <f t="shared" si="15"/>
        <v>0</v>
      </c>
      <c r="L51" s="160">
        <f t="shared" si="15"/>
        <v>0</v>
      </c>
      <c r="M51" s="160">
        <f t="shared" si="15"/>
        <v>0</v>
      </c>
      <c r="N51" s="162">
        <f aca="true" t="shared" si="16" ref="N51:N68">SUM(H51,C51)</f>
        <v>80000</v>
      </c>
      <c r="O51" s="90">
        <f t="shared" si="3"/>
        <v>80000</v>
      </c>
    </row>
    <row r="52" spans="1:15" ht="33.75" customHeight="1">
      <c r="A52" s="109" t="s">
        <v>116</v>
      </c>
      <c r="B52" s="92" t="s">
        <v>117</v>
      </c>
      <c r="C52" s="104">
        <f t="shared" si="11"/>
        <v>89000</v>
      </c>
      <c r="D52" s="158">
        <v>89000</v>
      </c>
      <c r="E52" s="158">
        <v>65442</v>
      </c>
      <c r="F52" s="158"/>
      <c r="G52" s="158"/>
      <c r="H52" s="157"/>
      <c r="I52" s="158"/>
      <c r="J52" s="158"/>
      <c r="K52" s="158"/>
      <c r="L52" s="158"/>
      <c r="M52" s="158"/>
      <c r="N52" s="163">
        <f t="shared" si="16"/>
        <v>89000</v>
      </c>
      <c r="O52" s="90">
        <f t="shared" si="3"/>
        <v>89000</v>
      </c>
    </row>
    <row r="53" spans="1:15" ht="19.5" customHeight="1">
      <c r="A53" s="109" t="s">
        <v>118</v>
      </c>
      <c r="B53" s="92" t="s">
        <v>119</v>
      </c>
      <c r="C53" s="104">
        <f t="shared" si="11"/>
        <v>-89000</v>
      </c>
      <c r="D53" s="158">
        <f>D54+D55</f>
        <v>-89000</v>
      </c>
      <c r="E53" s="158">
        <f aca="true" t="shared" si="17" ref="E53:M53">E54+E55</f>
        <v>-50980</v>
      </c>
      <c r="F53" s="158">
        <f t="shared" si="17"/>
        <v>-15568</v>
      </c>
      <c r="G53" s="158">
        <f t="shared" si="17"/>
        <v>0</v>
      </c>
      <c r="H53" s="158">
        <f t="shared" si="17"/>
        <v>0</v>
      </c>
      <c r="I53" s="158">
        <f t="shared" si="17"/>
        <v>0</v>
      </c>
      <c r="J53" s="158">
        <f t="shared" si="17"/>
        <v>0</v>
      </c>
      <c r="K53" s="158">
        <f t="shared" si="17"/>
        <v>0</v>
      </c>
      <c r="L53" s="158">
        <f t="shared" si="17"/>
        <v>0</v>
      </c>
      <c r="M53" s="158">
        <f t="shared" si="17"/>
        <v>0</v>
      </c>
      <c r="N53" s="163">
        <f t="shared" si="16"/>
        <v>-89000</v>
      </c>
      <c r="O53" s="90">
        <f t="shared" si="3"/>
        <v>-89000</v>
      </c>
    </row>
    <row r="54" spans="1:15" ht="30" customHeight="1">
      <c r="A54" s="109" t="s">
        <v>44</v>
      </c>
      <c r="B54" s="92" t="s">
        <v>120</v>
      </c>
      <c r="C54" s="104">
        <f t="shared" si="11"/>
        <v>1000</v>
      </c>
      <c r="D54" s="158">
        <v>1000</v>
      </c>
      <c r="E54" s="158"/>
      <c r="F54" s="158"/>
      <c r="G54" s="158"/>
      <c r="H54" s="157"/>
      <c r="I54" s="158"/>
      <c r="J54" s="158"/>
      <c r="K54" s="158"/>
      <c r="L54" s="158"/>
      <c r="M54" s="158"/>
      <c r="N54" s="163">
        <f t="shared" si="16"/>
        <v>1000</v>
      </c>
      <c r="O54" s="90">
        <f t="shared" si="3"/>
        <v>1000</v>
      </c>
    </row>
    <row r="55" spans="1:15" ht="18.75" customHeight="1">
      <c r="A55" s="109"/>
      <c r="B55" s="92" t="s">
        <v>121</v>
      </c>
      <c r="C55" s="104">
        <f t="shared" si="11"/>
        <v>-90000</v>
      </c>
      <c r="D55" s="158">
        <v>-90000</v>
      </c>
      <c r="E55" s="158">
        <v>-50980</v>
      </c>
      <c r="F55" s="158">
        <v>-15568</v>
      </c>
      <c r="G55" s="158"/>
      <c r="H55" s="157"/>
      <c r="I55" s="158"/>
      <c r="J55" s="158"/>
      <c r="K55" s="158"/>
      <c r="L55" s="158"/>
      <c r="M55" s="158"/>
      <c r="N55" s="163">
        <f t="shared" si="16"/>
        <v>-90000</v>
      </c>
      <c r="O55" s="90">
        <f t="shared" si="3"/>
        <v>-90000</v>
      </c>
    </row>
    <row r="56" spans="1:15" ht="97.5" customHeight="1">
      <c r="A56" s="109" t="s">
        <v>159</v>
      </c>
      <c r="B56" s="92" t="s">
        <v>160</v>
      </c>
      <c r="C56" s="104">
        <f t="shared" si="11"/>
        <v>80000</v>
      </c>
      <c r="D56" s="158">
        <v>80000</v>
      </c>
      <c r="E56" s="158"/>
      <c r="F56" s="158"/>
      <c r="G56" s="158"/>
      <c r="H56" s="157"/>
      <c r="I56" s="158"/>
      <c r="J56" s="158"/>
      <c r="K56" s="158"/>
      <c r="L56" s="158"/>
      <c r="M56" s="158"/>
      <c r="N56" s="163">
        <f t="shared" si="16"/>
        <v>80000</v>
      </c>
      <c r="O56" s="90">
        <f t="shared" si="3"/>
        <v>80000</v>
      </c>
    </row>
    <row r="57" spans="1:15" s="44" customFormat="1" ht="31.5">
      <c r="A57" s="112" t="s">
        <v>35</v>
      </c>
      <c r="B57" s="76" t="s">
        <v>43</v>
      </c>
      <c r="C57" s="118">
        <f t="shared" si="11"/>
        <v>500000</v>
      </c>
      <c r="D57" s="118">
        <f>D58+D59+D60+D61+D62+D63+D64</f>
        <v>490000</v>
      </c>
      <c r="E57" s="118">
        <f aca="true" t="shared" si="18" ref="E57:M57">E58+E59+E60+E61+E62+E63+E64</f>
        <v>0</v>
      </c>
      <c r="F57" s="118">
        <f t="shared" si="18"/>
        <v>0</v>
      </c>
      <c r="G57" s="118">
        <f t="shared" si="18"/>
        <v>10000</v>
      </c>
      <c r="H57" s="118">
        <f t="shared" si="18"/>
        <v>0</v>
      </c>
      <c r="I57" s="118">
        <f t="shared" si="18"/>
        <v>0</v>
      </c>
      <c r="J57" s="118">
        <f t="shared" si="18"/>
        <v>0</v>
      </c>
      <c r="K57" s="118">
        <f t="shared" si="18"/>
        <v>0</v>
      </c>
      <c r="L57" s="118">
        <f t="shared" si="18"/>
        <v>0</v>
      </c>
      <c r="M57" s="118">
        <f t="shared" si="18"/>
        <v>0</v>
      </c>
      <c r="N57" s="162">
        <f t="shared" si="16"/>
        <v>500000</v>
      </c>
      <c r="O57" s="90">
        <f t="shared" si="3"/>
        <v>500000</v>
      </c>
    </row>
    <row r="58" spans="1:15" s="44" customFormat="1" ht="16.5">
      <c r="A58" s="109" t="s">
        <v>164</v>
      </c>
      <c r="B58" s="92" t="s">
        <v>165</v>
      </c>
      <c r="C58" s="104">
        <f t="shared" si="11"/>
        <v>20500</v>
      </c>
      <c r="D58" s="105">
        <v>20500</v>
      </c>
      <c r="E58" s="105"/>
      <c r="F58" s="105"/>
      <c r="G58" s="105"/>
      <c r="H58" s="104"/>
      <c r="I58" s="104"/>
      <c r="J58" s="104"/>
      <c r="K58" s="104"/>
      <c r="L58" s="104"/>
      <c r="M58" s="104"/>
      <c r="N58" s="163">
        <f t="shared" si="16"/>
        <v>20500</v>
      </c>
      <c r="O58" s="90">
        <f t="shared" si="3"/>
        <v>20500</v>
      </c>
    </row>
    <row r="59" spans="1:15" s="44" customFormat="1" ht="45">
      <c r="A59" s="109" t="s">
        <v>166</v>
      </c>
      <c r="B59" s="92" t="s">
        <v>167</v>
      </c>
      <c r="C59" s="104">
        <f t="shared" si="11"/>
        <v>21700</v>
      </c>
      <c r="D59" s="105">
        <v>21700</v>
      </c>
      <c r="E59" s="105"/>
      <c r="F59" s="105"/>
      <c r="G59" s="105"/>
      <c r="H59" s="104"/>
      <c r="I59" s="104"/>
      <c r="J59" s="104"/>
      <c r="K59" s="104"/>
      <c r="L59" s="104"/>
      <c r="M59" s="104"/>
      <c r="N59" s="163">
        <f t="shared" si="16"/>
        <v>21700</v>
      </c>
      <c r="O59" s="90">
        <f t="shared" si="3"/>
        <v>21700</v>
      </c>
    </row>
    <row r="60" spans="1:15" s="44" customFormat="1" ht="16.5">
      <c r="A60" s="109" t="s">
        <v>168</v>
      </c>
      <c r="B60" s="92" t="s">
        <v>169</v>
      </c>
      <c r="C60" s="104">
        <f t="shared" si="11"/>
        <v>73000</v>
      </c>
      <c r="D60" s="105">
        <v>63000</v>
      </c>
      <c r="E60" s="105"/>
      <c r="F60" s="105"/>
      <c r="G60" s="105">
        <v>10000</v>
      </c>
      <c r="H60" s="104"/>
      <c r="I60" s="104"/>
      <c r="J60" s="104"/>
      <c r="K60" s="104"/>
      <c r="L60" s="104"/>
      <c r="M60" s="104"/>
      <c r="N60" s="163">
        <f t="shared" si="16"/>
        <v>73000</v>
      </c>
      <c r="O60" s="90">
        <f t="shared" si="3"/>
        <v>73000</v>
      </c>
    </row>
    <row r="61" spans="1:15" s="44" customFormat="1" ht="20.25" customHeight="1">
      <c r="A61" s="109" t="s">
        <v>170</v>
      </c>
      <c r="B61" s="92" t="s">
        <v>171</v>
      </c>
      <c r="C61" s="104">
        <f t="shared" si="11"/>
        <v>15300</v>
      </c>
      <c r="D61" s="105">
        <v>15300</v>
      </c>
      <c r="E61" s="105"/>
      <c r="F61" s="105"/>
      <c r="G61" s="105"/>
      <c r="H61" s="104"/>
      <c r="I61" s="104"/>
      <c r="J61" s="104"/>
      <c r="K61" s="104"/>
      <c r="L61" s="104"/>
      <c r="M61" s="104"/>
      <c r="N61" s="163">
        <f t="shared" si="16"/>
        <v>15300</v>
      </c>
      <c r="O61" s="90">
        <f t="shared" si="3"/>
        <v>15300</v>
      </c>
    </row>
    <row r="62" spans="1:15" s="44" customFormat="1" ht="20.25" customHeight="1">
      <c r="A62" s="109" t="s">
        <v>172</v>
      </c>
      <c r="B62" s="92" t="s">
        <v>173</v>
      </c>
      <c r="C62" s="104">
        <f t="shared" si="11"/>
        <v>70000</v>
      </c>
      <c r="D62" s="105">
        <v>70000</v>
      </c>
      <c r="E62" s="105"/>
      <c r="F62" s="105"/>
      <c r="G62" s="105"/>
      <c r="H62" s="104"/>
      <c r="I62" s="104"/>
      <c r="J62" s="104"/>
      <c r="K62" s="104"/>
      <c r="L62" s="104"/>
      <c r="M62" s="104"/>
      <c r="N62" s="163">
        <f t="shared" si="16"/>
        <v>70000</v>
      </c>
      <c r="O62" s="90">
        <f t="shared" si="3"/>
        <v>70000</v>
      </c>
    </row>
    <row r="63" spans="1:15" s="44" customFormat="1" ht="35.25" customHeight="1">
      <c r="A63" s="109" t="s">
        <v>174</v>
      </c>
      <c r="B63" s="92" t="s">
        <v>175</v>
      </c>
      <c r="C63" s="104">
        <f t="shared" si="11"/>
        <v>20000</v>
      </c>
      <c r="D63" s="105">
        <v>20000</v>
      </c>
      <c r="E63" s="105"/>
      <c r="F63" s="105"/>
      <c r="G63" s="105"/>
      <c r="H63" s="104"/>
      <c r="I63" s="104"/>
      <c r="J63" s="104"/>
      <c r="K63" s="104"/>
      <c r="L63" s="104"/>
      <c r="M63" s="104"/>
      <c r="N63" s="163">
        <f t="shared" si="16"/>
        <v>20000</v>
      </c>
      <c r="O63" s="90">
        <f t="shared" si="3"/>
        <v>20000</v>
      </c>
    </row>
    <row r="64" spans="1:15" s="44" customFormat="1" ht="30" customHeight="1">
      <c r="A64" s="109" t="s">
        <v>176</v>
      </c>
      <c r="B64" s="92" t="s">
        <v>177</v>
      </c>
      <c r="C64" s="104">
        <f t="shared" si="11"/>
        <v>279500</v>
      </c>
      <c r="D64" s="105">
        <f>D65</f>
        <v>279500</v>
      </c>
      <c r="E64" s="105">
        <f aca="true" t="shared" si="19" ref="E64:M64">E65</f>
        <v>0</v>
      </c>
      <c r="F64" s="105">
        <f t="shared" si="19"/>
        <v>0</v>
      </c>
      <c r="G64" s="105">
        <f t="shared" si="19"/>
        <v>0</v>
      </c>
      <c r="H64" s="105">
        <f t="shared" si="19"/>
        <v>0</v>
      </c>
      <c r="I64" s="105">
        <f t="shared" si="19"/>
        <v>0</v>
      </c>
      <c r="J64" s="105">
        <f t="shared" si="19"/>
        <v>0</v>
      </c>
      <c r="K64" s="105">
        <f t="shared" si="19"/>
        <v>0</v>
      </c>
      <c r="L64" s="105">
        <f t="shared" si="19"/>
        <v>0</v>
      </c>
      <c r="M64" s="105">
        <f t="shared" si="19"/>
        <v>0</v>
      </c>
      <c r="N64" s="163">
        <f t="shared" si="16"/>
        <v>279500</v>
      </c>
      <c r="O64" s="90">
        <f t="shared" si="3"/>
        <v>279500</v>
      </c>
    </row>
    <row r="65" spans="1:15" s="44" customFormat="1" ht="16.5" customHeight="1">
      <c r="A65" s="109" t="s">
        <v>44</v>
      </c>
      <c r="B65" s="92" t="s">
        <v>178</v>
      </c>
      <c r="C65" s="104">
        <f t="shared" si="11"/>
        <v>279500</v>
      </c>
      <c r="D65" s="105">
        <v>279500</v>
      </c>
      <c r="E65" s="105"/>
      <c r="F65" s="105"/>
      <c r="G65" s="105"/>
      <c r="H65" s="104"/>
      <c r="I65" s="104"/>
      <c r="J65" s="104"/>
      <c r="K65" s="104"/>
      <c r="L65" s="104"/>
      <c r="M65" s="104"/>
      <c r="N65" s="163">
        <f t="shared" si="16"/>
        <v>279500</v>
      </c>
      <c r="O65" s="90">
        <f t="shared" si="3"/>
        <v>279500</v>
      </c>
    </row>
    <row r="66" spans="1:15" ht="49.5" customHeight="1">
      <c r="A66" s="112" t="s">
        <v>114</v>
      </c>
      <c r="B66" s="76" t="s">
        <v>115</v>
      </c>
      <c r="C66" s="118">
        <f t="shared" si="11"/>
        <v>280236</v>
      </c>
      <c r="D66" s="113">
        <f>D67+D68</f>
        <v>280236</v>
      </c>
      <c r="E66" s="114">
        <f aca="true" t="shared" si="20" ref="E66:M66">E67+E68</f>
        <v>0</v>
      </c>
      <c r="F66" s="114">
        <f t="shared" si="20"/>
        <v>0</v>
      </c>
      <c r="G66" s="114">
        <f t="shared" si="20"/>
        <v>0</v>
      </c>
      <c r="H66" s="114">
        <f t="shared" si="20"/>
        <v>0</v>
      </c>
      <c r="I66" s="114">
        <f t="shared" si="20"/>
        <v>0</v>
      </c>
      <c r="J66" s="114">
        <f t="shared" si="20"/>
        <v>0</v>
      </c>
      <c r="K66" s="114">
        <f t="shared" si="20"/>
        <v>0</v>
      </c>
      <c r="L66" s="114">
        <f t="shared" si="20"/>
        <v>0</v>
      </c>
      <c r="M66" s="114">
        <f t="shared" si="20"/>
        <v>0</v>
      </c>
      <c r="N66" s="162">
        <f t="shared" si="16"/>
        <v>280236</v>
      </c>
      <c r="O66" s="90">
        <f t="shared" si="3"/>
        <v>280236</v>
      </c>
    </row>
    <row r="67" spans="1:15" ht="75.75" customHeight="1">
      <c r="A67" s="109" t="s">
        <v>155</v>
      </c>
      <c r="B67" s="123" t="s">
        <v>156</v>
      </c>
      <c r="C67" s="104">
        <f t="shared" si="11"/>
        <v>60236</v>
      </c>
      <c r="D67" s="164">
        <v>60236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3">
        <f t="shared" si="16"/>
        <v>60236</v>
      </c>
      <c r="O67" s="90">
        <f t="shared" si="3"/>
        <v>60236</v>
      </c>
    </row>
    <row r="68" spans="1:15" ht="78.75" customHeight="1">
      <c r="A68" s="109" t="s">
        <v>157</v>
      </c>
      <c r="B68" s="92" t="s">
        <v>158</v>
      </c>
      <c r="C68" s="104">
        <f t="shared" si="11"/>
        <v>220000</v>
      </c>
      <c r="D68" s="164">
        <v>220000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3">
        <f t="shared" si="16"/>
        <v>220000</v>
      </c>
      <c r="O68" s="90">
        <f t="shared" si="3"/>
        <v>220000</v>
      </c>
    </row>
    <row r="69" spans="1:15" ht="60" customHeight="1">
      <c r="A69" s="112" t="s">
        <v>99</v>
      </c>
      <c r="B69" s="97" t="s">
        <v>100</v>
      </c>
      <c r="C69" s="113">
        <f>D69+G69</f>
        <v>0</v>
      </c>
      <c r="D69" s="113">
        <f>D70</f>
        <v>0</v>
      </c>
      <c r="E69" s="113">
        <f aca="true" t="shared" si="21" ref="E69:M69">E70</f>
        <v>0</v>
      </c>
      <c r="F69" s="113">
        <f t="shared" si="21"/>
        <v>0</v>
      </c>
      <c r="G69" s="113">
        <f t="shared" si="21"/>
        <v>0</v>
      </c>
      <c r="H69" s="113">
        <f t="shared" si="21"/>
        <v>19333</v>
      </c>
      <c r="I69" s="113">
        <f t="shared" si="21"/>
        <v>0</v>
      </c>
      <c r="J69" s="113">
        <f t="shared" si="21"/>
        <v>0</v>
      </c>
      <c r="K69" s="113">
        <f t="shared" si="21"/>
        <v>0</v>
      </c>
      <c r="L69" s="113">
        <f t="shared" si="21"/>
        <v>19333</v>
      </c>
      <c r="M69" s="113">
        <f t="shared" si="21"/>
        <v>19333</v>
      </c>
      <c r="N69" s="119">
        <f>H69+C69</f>
        <v>19333</v>
      </c>
      <c r="O69" s="90">
        <f t="shared" si="3"/>
        <v>19333</v>
      </c>
    </row>
    <row r="70" spans="1:15" ht="110.25" customHeight="1">
      <c r="A70" s="124" t="s">
        <v>101</v>
      </c>
      <c r="B70" s="78" t="s">
        <v>191</v>
      </c>
      <c r="C70" s="110"/>
      <c r="D70" s="164"/>
      <c r="E70" s="164"/>
      <c r="F70" s="164"/>
      <c r="G70" s="164"/>
      <c r="H70" s="110">
        <f>I70+L70</f>
        <v>19333</v>
      </c>
      <c r="I70" s="164"/>
      <c r="J70" s="164"/>
      <c r="K70" s="164"/>
      <c r="L70" s="164">
        <v>19333</v>
      </c>
      <c r="M70" s="164">
        <v>19333</v>
      </c>
      <c r="N70" s="103">
        <f>H70+C70</f>
        <v>19333</v>
      </c>
      <c r="O70" s="90">
        <f t="shared" si="3"/>
        <v>19333</v>
      </c>
    </row>
    <row r="71" spans="1:15" s="8" customFormat="1" ht="51" customHeight="1">
      <c r="A71" s="112" t="s">
        <v>29</v>
      </c>
      <c r="B71" s="79" t="s">
        <v>17</v>
      </c>
      <c r="C71" s="113">
        <f aca="true" t="shared" si="22" ref="C71:N71">C78+C74+C72</f>
        <v>-400000</v>
      </c>
      <c r="D71" s="113">
        <f t="shared" si="22"/>
        <v>0</v>
      </c>
      <c r="E71" s="113">
        <f t="shared" si="22"/>
        <v>0</v>
      </c>
      <c r="F71" s="113">
        <f t="shared" si="22"/>
        <v>0</v>
      </c>
      <c r="G71" s="113">
        <f t="shared" si="22"/>
        <v>-400000</v>
      </c>
      <c r="H71" s="113">
        <f t="shared" si="22"/>
        <v>44756147</v>
      </c>
      <c r="I71" s="113">
        <f t="shared" si="22"/>
        <v>0</v>
      </c>
      <c r="J71" s="113">
        <f t="shared" si="22"/>
        <v>0</v>
      </c>
      <c r="K71" s="113">
        <f t="shared" si="22"/>
        <v>0</v>
      </c>
      <c r="L71" s="113">
        <f t="shared" si="22"/>
        <v>44756147</v>
      </c>
      <c r="M71" s="113">
        <f t="shared" si="22"/>
        <v>44694947</v>
      </c>
      <c r="N71" s="161">
        <f t="shared" si="22"/>
        <v>44356147</v>
      </c>
      <c r="O71" s="90">
        <f aca="true" t="shared" si="23" ref="O71:O109">C71+H71</f>
        <v>44356147</v>
      </c>
    </row>
    <row r="72" spans="1:15" s="8" customFormat="1" ht="18" customHeight="1">
      <c r="A72" s="116" t="s">
        <v>109</v>
      </c>
      <c r="B72" s="80" t="s">
        <v>110</v>
      </c>
      <c r="C72" s="110"/>
      <c r="D72" s="110"/>
      <c r="E72" s="110"/>
      <c r="F72" s="110"/>
      <c r="G72" s="110"/>
      <c r="H72" s="110">
        <f aca="true" t="shared" si="24" ref="H72:H79">I72+L72</f>
        <v>61200</v>
      </c>
      <c r="I72" s="110">
        <f>I73</f>
        <v>0</v>
      </c>
      <c r="J72" s="110">
        <f>J73</f>
        <v>0</v>
      </c>
      <c r="K72" s="110">
        <f>K73</f>
        <v>0</v>
      </c>
      <c r="L72" s="111">
        <f>L73</f>
        <v>61200</v>
      </c>
      <c r="M72" s="110">
        <f>M73</f>
        <v>0</v>
      </c>
      <c r="N72" s="156">
        <f aca="true" t="shared" si="25" ref="N72:N85">C72+H72</f>
        <v>61200</v>
      </c>
      <c r="O72" s="90">
        <f t="shared" si="23"/>
        <v>61200</v>
      </c>
    </row>
    <row r="73" spans="1:15" s="8" customFormat="1" ht="177.75" customHeight="1">
      <c r="A73" s="125"/>
      <c r="B73" s="81" t="s">
        <v>108</v>
      </c>
      <c r="C73" s="110"/>
      <c r="D73" s="110"/>
      <c r="E73" s="110"/>
      <c r="F73" s="110"/>
      <c r="G73" s="110"/>
      <c r="H73" s="110">
        <f t="shared" si="24"/>
        <v>61200</v>
      </c>
      <c r="I73" s="110"/>
      <c r="J73" s="110"/>
      <c r="K73" s="110"/>
      <c r="L73" s="111">
        <v>61200</v>
      </c>
      <c r="M73" s="110"/>
      <c r="N73" s="156">
        <f t="shared" si="25"/>
        <v>61200</v>
      </c>
      <c r="O73" s="90">
        <f t="shared" si="23"/>
        <v>61200</v>
      </c>
    </row>
    <row r="74" spans="1:15" s="69" customFormat="1" ht="18.75" customHeight="1">
      <c r="A74" s="116" t="s">
        <v>61</v>
      </c>
      <c r="B74" s="80" t="s">
        <v>62</v>
      </c>
      <c r="C74" s="148">
        <f>C75</f>
        <v>0</v>
      </c>
      <c r="D74" s="148">
        <f aca="true" t="shared" si="26" ref="D74:K74">D75</f>
        <v>0</v>
      </c>
      <c r="E74" s="148">
        <f t="shared" si="26"/>
        <v>0</v>
      </c>
      <c r="F74" s="148">
        <f t="shared" si="26"/>
        <v>0</v>
      </c>
      <c r="G74" s="148">
        <f t="shared" si="26"/>
        <v>0</v>
      </c>
      <c r="H74" s="110">
        <f t="shared" si="24"/>
        <v>44694947</v>
      </c>
      <c r="I74" s="148">
        <f t="shared" si="26"/>
        <v>0</v>
      </c>
      <c r="J74" s="148">
        <f t="shared" si="26"/>
        <v>0</v>
      </c>
      <c r="K74" s="148">
        <f t="shared" si="26"/>
        <v>0</v>
      </c>
      <c r="L74" s="111">
        <f>26972500+L76+L77+261000+69871+740000</f>
        <v>44694947</v>
      </c>
      <c r="M74" s="111">
        <f>26972500+M76+M77+261000+69871+740000</f>
        <v>44694947</v>
      </c>
      <c r="N74" s="156">
        <f t="shared" si="25"/>
        <v>44694947</v>
      </c>
      <c r="O74" s="90">
        <f t="shared" si="23"/>
        <v>44694947</v>
      </c>
    </row>
    <row r="75" spans="1:15" s="69" customFormat="1" ht="51.75" customHeight="1">
      <c r="A75" s="109" t="s">
        <v>44</v>
      </c>
      <c r="B75" s="81" t="s">
        <v>87</v>
      </c>
      <c r="C75" s="148">
        <f>D75+G75</f>
        <v>0</v>
      </c>
      <c r="D75" s="165"/>
      <c r="E75" s="165"/>
      <c r="F75" s="165"/>
      <c r="G75" s="110"/>
      <c r="H75" s="110">
        <f t="shared" si="24"/>
        <v>26972500</v>
      </c>
      <c r="I75" s="110"/>
      <c r="J75" s="110"/>
      <c r="K75" s="110"/>
      <c r="L75" s="111">
        <v>26972500</v>
      </c>
      <c r="M75" s="111">
        <v>26972500</v>
      </c>
      <c r="N75" s="156">
        <f t="shared" si="25"/>
        <v>26972500</v>
      </c>
      <c r="O75" s="90">
        <f t="shared" si="23"/>
        <v>26972500</v>
      </c>
    </row>
    <row r="76" spans="1:15" s="69" customFormat="1" ht="176.25" customHeight="1">
      <c r="A76" s="109"/>
      <c r="B76" s="81" t="s">
        <v>108</v>
      </c>
      <c r="C76" s="148"/>
      <c r="D76" s="165"/>
      <c r="E76" s="165"/>
      <c r="F76" s="165"/>
      <c r="G76" s="110"/>
      <c r="H76" s="110">
        <f t="shared" si="24"/>
        <v>14836100</v>
      </c>
      <c r="I76" s="110"/>
      <c r="J76" s="110"/>
      <c r="K76" s="110"/>
      <c r="L76" s="111">
        <v>14836100</v>
      </c>
      <c r="M76" s="111">
        <v>14836100</v>
      </c>
      <c r="N76" s="156">
        <f t="shared" si="25"/>
        <v>14836100</v>
      </c>
      <c r="O76" s="90">
        <f t="shared" si="23"/>
        <v>14836100</v>
      </c>
    </row>
    <row r="77" spans="1:15" s="69" customFormat="1" ht="33.75" customHeight="1">
      <c r="A77" s="109"/>
      <c r="B77" s="81" t="s">
        <v>188</v>
      </c>
      <c r="C77" s="148"/>
      <c r="D77" s="165"/>
      <c r="E77" s="165"/>
      <c r="F77" s="165"/>
      <c r="G77" s="110"/>
      <c r="H77" s="110">
        <f t="shared" si="24"/>
        <v>1815476</v>
      </c>
      <c r="I77" s="110"/>
      <c r="J77" s="110"/>
      <c r="K77" s="110"/>
      <c r="L77" s="111">
        <f>698100+275376+842000</f>
        <v>1815476</v>
      </c>
      <c r="M77" s="111">
        <f>698100+275376+842000</f>
        <v>1815476</v>
      </c>
      <c r="N77" s="156">
        <f t="shared" si="25"/>
        <v>1815476</v>
      </c>
      <c r="O77" s="90">
        <f t="shared" si="23"/>
        <v>1815476</v>
      </c>
    </row>
    <row r="78" spans="1:15" s="8" customFormat="1" ht="49.5" customHeight="1">
      <c r="A78" s="116" t="s">
        <v>88</v>
      </c>
      <c r="B78" s="80" t="s">
        <v>89</v>
      </c>
      <c r="C78" s="148">
        <f>D78+G78</f>
        <v>-400000</v>
      </c>
      <c r="D78" s="165">
        <f>D79</f>
        <v>0</v>
      </c>
      <c r="E78" s="165">
        <f>E79</f>
        <v>0</v>
      </c>
      <c r="F78" s="165">
        <f>F79</f>
        <v>0</v>
      </c>
      <c r="G78" s="165">
        <f>G79</f>
        <v>-400000</v>
      </c>
      <c r="H78" s="110">
        <f t="shared" si="24"/>
        <v>0</v>
      </c>
      <c r="I78" s="165"/>
      <c r="J78" s="165"/>
      <c r="K78" s="165"/>
      <c r="L78" s="165"/>
      <c r="M78" s="165"/>
      <c r="N78" s="156">
        <f t="shared" si="25"/>
        <v>-400000</v>
      </c>
      <c r="O78" s="90">
        <f t="shared" si="23"/>
        <v>-400000</v>
      </c>
    </row>
    <row r="79" spans="1:15" s="8" customFormat="1" ht="85.5" customHeight="1">
      <c r="A79" s="109" t="s">
        <v>44</v>
      </c>
      <c r="B79" s="77" t="s">
        <v>90</v>
      </c>
      <c r="C79" s="148">
        <f>D79+G79</f>
        <v>-400000</v>
      </c>
      <c r="D79" s="158"/>
      <c r="E79" s="158"/>
      <c r="F79" s="158"/>
      <c r="G79" s="158">
        <v>-400000</v>
      </c>
      <c r="H79" s="110">
        <f t="shared" si="24"/>
        <v>0</v>
      </c>
      <c r="I79" s="158"/>
      <c r="J79" s="158"/>
      <c r="K79" s="158"/>
      <c r="L79" s="158"/>
      <c r="M79" s="158"/>
      <c r="N79" s="156">
        <f t="shared" si="25"/>
        <v>-400000</v>
      </c>
      <c r="O79" s="90">
        <f t="shared" si="23"/>
        <v>-400000</v>
      </c>
    </row>
    <row r="80" spans="1:15" s="8" customFormat="1" ht="31.5">
      <c r="A80" s="112" t="s">
        <v>27</v>
      </c>
      <c r="B80" s="76" t="s">
        <v>12</v>
      </c>
      <c r="C80" s="160">
        <f>C81+C84</f>
        <v>32312448</v>
      </c>
      <c r="D80" s="160">
        <f aca="true" t="shared" si="27" ref="D80:M80">D84+D81</f>
        <v>0</v>
      </c>
      <c r="E80" s="160">
        <f t="shared" si="27"/>
        <v>0</v>
      </c>
      <c r="F80" s="160">
        <f t="shared" si="27"/>
        <v>0</v>
      </c>
      <c r="G80" s="160">
        <f t="shared" si="27"/>
        <v>36152647</v>
      </c>
      <c r="H80" s="160">
        <f t="shared" si="27"/>
        <v>0</v>
      </c>
      <c r="I80" s="160">
        <f t="shared" si="27"/>
        <v>0</v>
      </c>
      <c r="J80" s="160">
        <f t="shared" si="27"/>
        <v>0</v>
      </c>
      <c r="K80" s="160">
        <f t="shared" si="27"/>
        <v>0</v>
      </c>
      <c r="L80" s="160">
        <f t="shared" si="27"/>
        <v>0</v>
      </c>
      <c r="M80" s="160">
        <f t="shared" si="27"/>
        <v>0</v>
      </c>
      <c r="N80" s="162">
        <f t="shared" si="25"/>
        <v>32312448</v>
      </c>
      <c r="O80" s="90">
        <f t="shared" si="23"/>
        <v>32312448</v>
      </c>
    </row>
    <row r="81" spans="1:15" s="69" customFormat="1" ht="63">
      <c r="A81" s="109" t="s">
        <v>59</v>
      </c>
      <c r="B81" s="81" t="s">
        <v>60</v>
      </c>
      <c r="C81" s="148">
        <f>SUM(D81,G81)</f>
        <v>36152647</v>
      </c>
      <c r="D81" s="148">
        <f>D82</f>
        <v>0</v>
      </c>
      <c r="E81" s="148">
        <f aca="true" t="shared" si="28" ref="E81:M81">E82</f>
        <v>0</v>
      </c>
      <c r="F81" s="148">
        <f t="shared" si="28"/>
        <v>0</v>
      </c>
      <c r="G81" s="111">
        <f>G82+G83+5400000+261000+893800+69871+740000</f>
        <v>36152647</v>
      </c>
      <c r="H81" s="148">
        <f t="shared" si="28"/>
        <v>0</v>
      </c>
      <c r="I81" s="148">
        <f t="shared" si="28"/>
        <v>0</v>
      </c>
      <c r="J81" s="148">
        <f t="shared" si="28"/>
        <v>0</v>
      </c>
      <c r="K81" s="148">
        <f t="shared" si="28"/>
        <v>0</v>
      </c>
      <c r="L81" s="148">
        <f t="shared" si="28"/>
        <v>0</v>
      </c>
      <c r="M81" s="148">
        <f t="shared" si="28"/>
        <v>0</v>
      </c>
      <c r="N81" s="156">
        <f t="shared" si="25"/>
        <v>36152647</v>
      </c>
      <c r="O81" s="90">
        <f t="shared" si="23"/>
        <v>36152647</v>
      </c>
    </row>
    <row r="82" spans="1:15" s="69" customFormat="1" ht="47.25">
      <c r="A82" s="109" t="s">
        <v>44</v>
      </c>
      <c r="B82" s="81" t="s">
        <v>87</v>
      </c>
      <c r="C82" s="148">
        <f>SUM(D82,G82)</f>
        <v>26972500</v>
      </c>
      <c r="D82" s="148"/>
      <c r="E82" s="148"/>
      <c r="F82" s="148"/>
      <c r="G82" s="111">
        <v>26972500</v>
      </c>
      <c r="H82" s="148"/>
      <c r="I82" s="148"/>
      <c r="J82" s="148"/>
      <c r="K82" s="148"/>
      <c r="L82" s="148"/>
      <c r="M82" s="148"/>
      <c r="N82" s="156">
        <f t="shared" si="25"/>
        <v>26972500</v>
      </c>
      <c r="O82" s="90">
        <f t="shared" si="23"/>
        <v>26972500</v>
      </c>
    </row>
    <row r="83" spans="1:15" s="69" customFormat="1" ht="31.5">
      <c r="A83" s="109"/>
      <c r="B83" s="81" t="s">
        <v>188</v>
      </c>
      <c r="C83" s="148">
        <f>SUM(D83,G83)</f>
        <v>1815476</v>
      </c>
      <c r="D83" s="148"/>
      <c r="E83" s="148"/>
      <c r="F83" s="148"/>
      <c r="G83" s="111">
        <f>842000+275376+698100</f>
        <v>1815476</v>
      </c>
      <c r="H83" s="148"/>
      <c r="I83" s="148"/>
      <c r="J83" s="148"/>
      <c r="K83" s="148"/>
      <c r="L83" s="148"/>
      <c r="M83" s="148"/>
      <c r="N83" s="156">
        <f t="shared" si="25"/>
        <v>1815476</v>
      </c>
      <c r="O83" s="90">
        <f t="shared" si="23"/>
        <v>1815476</v>
      </c>
    </row>
    <row r="84" spans="1:15" s="8" customFormat="1" ht="16.5">
      <c r="A84" s="116" t="s">
        <v>3</v>
      </c>
      <c r="B84" s="81" t="s">
        <v>48</v>
      </c>
      <c r="C84" s="148">
        <f>C85</f>
        <v>-3840199</v>
      </c>
      <c r="D84" s="158"/>
      <c r="E84" s="158"/>
      <c r="F84" s="158"/>
      <c r="G84" s="158"/>
      <c r="H84" s="110"/>
      <c r="I84" s="158"/>
      <c r="J84" s="158"/>
      <c r="K84" s="158"/>
      <c r="L84" s="158"/>
      <c r="M84" s="158"/>
      <c r="N84" s="156">
        <f t="shared" si="25"/>
        <v>-3840199</v>
      </c>
      <c r="O84" s="90">
        <f t="shared" si="23"/>
        <v>-3840199</v>
      </c>
    </row>
    <row r="85" spans="1:15" s="8" customFormat="1" ht="47.25">
      <c r="A85" s="109" t="s">
        <v>44</v>
      </c>
      <c r="B85" s="81" t="s">
        <v>46</v>
      </c>
      <c r="C85" s="148">
        <v>-3840199</v>
      </c>
      <c r="D85" s="158"/>
      <c r="E85" s="158"/>
      <c r="F85" s="158"/>
      <c r="G85" s="158"/>
      <c r="H85" s="110"/>
      <c r="I85" s="158"/>
      <c r="J85" s="158"/>
      <c r="K85" s="158"/>
      <c r="L85" s="158"/>
      <c r="M85" s="158"/>
      <c r="N85" s="156">
        <f t="shared" si="25"/>
        <v>-3840199</v>
      </c>
      <c r="O85" s="90">
        <f t="shared" si="23"/>
        <v>-3840199</v>
      </c>
    </row>
    <row r="86" spans="1:15" s="44" customFormat="1" ht="47.25">
      <c r="A86" s="112" t="s">
        <v>28</v>
      </c>
      <c r="B86" s="72" t="s">
        <v>45</v>
      </c>
      <c r="C86" s="118">
        <f>D86+G86</f>
        <v>200000</v>
      </c>
      <c r="D86" s="118">
        <f>D87</f>
        <v>200000</v>
      </c>
      <c r="E86" s="118">
        <f aca="true" t="shared" si="29" ref="E86:M86">E87</f>
        <v>0</v>
      </c>
      <c r="F86" s="118">
        <f t="shared" si="29"/>
        <v>0</v>
      </c>
      <c r="G86" s="118">
        <f t="shared" si="29"/>
        <v>0</v>
      </c>
      <c r="H86" s="118">
        <f t="shared" si="29"/>
        <v>0</v>
      </c>
      <c r="I86" s="118">
        <f t="shared" si="29"/>
        <v>0</v>
      </c>
      <c r="J86" s="118">
        <f t="shared" si="29"/>
        <v>0</v>
      </c>
      <c r="K86" s="118">
        <f t="shared" si="29"/>
        <v>0</v>
      </c>
      <c r="L86" s="118">
        <f t="shared" si="29"/>
        <v>0</v>
      </c>
      <c r="M86" s="118">
        <f t="shared" si="29"/>
        <v>0</v>
      </c>
      <c r="N86" s="162">
        <f>SUM(H86,C86)</f>
        <v>200000</v>
      </c>
      <c r="O86" s="90">
        <f t="shared" si="23"/>
        <v>200000</v>
      </c>
    </row>
    <row r="87" spans="1:15" ht="78.75">
      <c r="A87" s="126">
        <v>250404</v>
      </c>
      <c r="B87" s="81" t="s">
        <v>183</v>
      </c>
      <c r="C87" s="104">
        <f>D87+G87</f>
        <v>200000</v>
      </c>
      <c r="D87" s="166">
        <f>100000+100000</f>
        <v>200000</v>
      </c>
      <c r="E87" s="167"/>
      <c r="F87" s="167"/>
      <c r="G87" s="167"/>
      <c r="H87" s="168"/>
      <c r="I87" s="169"/>
      <c r="J87" s="170"/>
      <c r="K87" s="170"/>
      <c r="L87" s="171"/>
      <c r="M87" s="171"/>
      <c r="N87" s="103">
        <f>H87+C87</f>
        <v>200000</v>
      </c>
      <c r="O87" s="90">
        <f t="shared" si="23"/>
        <v>200000</v>
      </c>
    </row>
    <row r="88" spans="1:15" ht="31.5">
      <c r="A88" s="191" t="s">
        <v>201</v>
      </c>
      <c r="B88" s="192" t="s">
        <v>202</v>
      </c>
      <c r="C88" s="118">
        <f>-500000-200000+500000</f>
        <v>-200000</v>
      </c>
      <c r="D88" s="185"/>
      <c r="E88" s="186"/>
      <c r="F88" s="186"/>
      <c r="G88" s="186"/>
      <c r="H88" s="187"/>
      <c r="I88" s="188"/>
      <c r="J88" s="189"/>
      <c r="K88" s="189"/>
      <c r="L88" s="190"/>
      <c r="M88" s="190"/>
      <c r="N88" s="119">
        <f>H88+C88</f>
        <v>-200000</v>
      </c>
      <c r="O88" s="90">
        <f t="shared" si="23"/>
        <v>-200000</v>
      </c>
    </row>
    <row r="89" spans="1:15" s="44" customFormat="1" ht="19.5">
      <c r="A89" s="127"/>
      <c r="B89" s="82" t="s">
        <v>25</v>
      </c>
      <c r="C89" s="172">
        <f>C7+C11+C16+C33+C44+C51+C57+C66+C69+C71+C80+C86+C88</f>
        <v>37198808</v>
      </c>
      <c r="D89" s="172">
        <f>D7+D11+D16+D33+D44+D51+D57+D66+D69+D71+D80+D86+D88</f>
        <v>4123652</v>
      </c>
      <c r="E89" s="172">
        <f aca="true" t="shared" si="30" ref="E89:N89">E7+E11+E16+E33+E44+E51+E57+E66+E69+E71+E80+E86+E88</f>
        <v>733892</v>
      </c>
      <c r="F89" s="172">
        <f t="shared" si="30"/>
        <v>102915</v>
      </c>
      <c r="G89" s="172">
        <f t="shared" si="30"/>
        <v>37115355</v>
      </c>
      <c r="H89" s="172">
        <f t="shared" si="30"/>
        <v>45669280</v>
      </c>
      <c r="I89" s="172">
        <f t="shared" si="30"/>
        <v>0</v>
      </c>
      <c r="J89" s="172">
        <f t="shared" si="30"/>
        <v>0</v>
      </c>
      <c r="K89" s="172">
        <f t="shared" si="30"/>
        <v>0</v>
      </c>
      <c r="L89" s="172">
        <f t="shared" si="30"/>
        <v>45669280</v>
      </c>
      <c r="M89" s="172">
        <f t="shared" si="30"/>
        <v>45608080</v>
      </c>
      <c r="N89" s="172">
        <f t="shared" si="30"/>
        <v>82868088</v>
      </c>
      <c r="O89" s="90">
        <f t="shared" si="23"/>
        <v>82868088</v>
      </c>
    </row>
    <row r="90" spans="1:15" s="44" customFormat="1" ht="16.5">
      <c r="A90" s="127"/>
      <c r="B90" s="82" t="s">
        <v>18</v>
      </c>
      <c r="C90" s="118">
        <f>C95+C97+C104+C93+C91</f>
        <v>-22919025</v>
      </c>
      <c r="D90" s="118">
        <f aca="true" t="shared" si="31" ref="D90:N90">D95+D97+D104+D93+D91</f>
        <v>310475</v>
      </c>
      <c r="E90" s="118">
        <f t="shared" si="31"/>
        <v>0</v>
      </c>
      <c r="F90" s="118">
        <f t="shared" si="31"/>
        <v>0</v>
      </c>
      <c r="G90" s="118">
        <f t="shared" si="31"/>
        <v>-23229500</v>
      </c>
      <c r="H90" s="118">
        <f t="shared" si="31"/>
        <v>15102700</v>
      </c>
      <c r="I90" s="118">
        <f t="shared" si="31"/>
        <v>30000000</v>
      </c>
      <c r="J90" s="118">
        <f t="shared" si="31"/>
        <v>0</v>
      </c>
      <c r="K90" s="118">
        <f t="shared" si="31"/>
        <v>0</v>
      </c>
      <c r="L90" s="118">
        <f t="shared" si="31"/>
        <v>-14897300</v>
      </c>
      <c r="M90" s="118">
        <f t="shared" si="31"/>
        <v>0</v>
      </c>
      <c r="N90" s="118">
        <f t="shared" si="31"/>
        <v>-7816325</v>
      </c>
      <c r="O90" s="90">
        <f t="shared" si="23"/>
        <v>-7816325</v>
      </c>
    </row>
    <row r="91" spans="1:15" s="44" customFormat="1" ht="31.5">
      <c r="A91" s="112" t="s">
        <v>26</v>
      </c>
      <c r="B91" s="72" t="s">
        <v>47</v>
      </c>
      <c r="C91" s="196">
        <f aca="true" t="shared" si="32" ref="C91:C109">D91+G91</f>
        <v>74000</v>
      </c>
      <c r="D91" s="118">
        <f>D92</f>
        <v>0</v>
      </c>
      <c r="E91" s="118">
        <f aca="true" t="shared" si="33" ref="E91:M91">E92</f>
        <v>0</v>
      </c>
      <c r="F91" s="118">
        <f t="shared" si="33"/>
        <v>0</v>
      </c>
      <c r="G91" s="118">
        <f t="shared" si="33"/>
        <v>74000</v>
      </c>
      <c r="H91" s="118">
        <f t="shared" si="33"/>
        <v>0</v>
      </c>
      <c r="I91" s="118">
        <f t="shared" si="33"/>
        <v>0</v>
      </c>
      <c r="J91" s="118">
        <f t="shared" si="33"/>
        <v>0</v>
      </c>
      <c r="K91" s="118">
        <f t="shared" si="33"/>
        <v>0</v>
      </c>
      <c r="L91" s="118">
        <f t="shared" si="33"/>
        <v>0</v>
      </c>
      <c r="M91" s="118">
        <f t="shared" si="33"/>
        <v>0</v>
      </c>
      <c r="N91" s="162">
        <f aca="true" t="shared" si="34" ref="N91:N96">H91+C91</f>
        <v>74000</v>
      </c>
      <c r="O91" s="90">
        <f t="shared" si="23"/>
        <v>74000</v>
      </c>
    </row>
    <row r="92" spans="1:15" s="44" customFormat="1" ht="82.5" customHeight="1">
      <c r="A92" s="116" t="s">
        <v>58</v>
      </c>
      <c r="B92" s="71" t="s">
        <v>208</v>
      </c>
      <c r="C92" s="195">
        <f t="shared" si="32"/>
        <v>74000</v>
      </c>
      <c r="D92" s="104"/>
      <c r="E92" s="104"/>
      <c r="F92" s="104"/>
      <c r="G92" s="105">
        <v>74000</v>
      </c>
      <c r="H92" s="104"/>
      <c r="I92" s="104"/>
      <c r="J92" s="104"/>
      <c r="K92" s="104"/>
      <c r="L92" s="104"/>
      <c r="M92" s="104"/>
      <c r="N92" s="163">
        <f t="shared" si="34"/>
        <v>74000</v>
      </c>
      <c r="O92" s="90">
        <f t="shared" si="23"/>
        <v>74000</v>
      </c>
    </row>
    <row r="93" spans="1:15" s="44" customFormat="1" ht="31.5">
      <c r="A93" s="193" t="s">
        <v>204</v>
      </c>
      <c r="B93" s="76" t="s">
        <v>205</v>
      </c>
      <c r="C93" s="196">
        <f t="shared" si="32"/>
        <v>60475</v>
      </c>
      <c r="D93" s="118">
        <f>D94</f>
        <v>60475</v>
      </c>
      <c r="E93" s="118">
        <f aca="true" t="shared" si="35" ref="E93:M93">E94</f>
        <v>0</v>
      </c>
      <c r="F93" s="118">
        <f t="shared" si="35"/>
        <v>0</v>
      </c>
      <c r="G93" s="118">
        <f t="shared" si="35"/>
        <v>0</v>
      </c>
      <c r="H93" s="118">
        <f t="shared" si="35"/>
        <v>0</v>
      </c>
      <c r="I93" s="118">
        <f t="shared" si="35"/>
        <v>0</v>
      </c>
      <c r="J93" s="118">
        <f t="shared" si="35"/>
        <v>0</v>
      </c>
      <c r="K93" s="118">
        <f t="shared" si="35"/>
        <v>0</v>
      </c>
      <c r="L93" s="118">
        <f t="shared" si="35"/>
        <v>0</v>
      </c>
      <c r="M93" s="118">
        <f t="shared" si="35"/>
        <v>0</v>
      </c>
      <c r="N93" s="162">
        <f t="shared" si="34"/>
        <v>60475</v>
      </c>
      <c r="O93" s="90">
        <f t="shared" si="23"/>
        <v>60475</v>
      </c>
    </row>
    <row r="94" spans="1:15" s="44" customFormat="1" ht="170.25" customHeight="1">
      <c r="A94" s="184" t="s">
        <v>206</v>
      </c>
      <c r="B94" s="88" t="s">
        <v>207</v>
      </c>
      <c r="C94" s="195">
        <f t="shared" si="32"/>
        <v>60475</v>
      </c>
      <c r="D94" s="105">
        <v>60475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63">
        <f t="shared" si="34"/>
        <v>60475</v>
      </c>
      <c r="O94" s="90">
        <f t="shared" si="23"/>
        <v>60475</v>
      </c>
    </row>
    <row r="95" spans="1:15" s="44" customFormat="1" ht="57">
      <c r="A95" s="112" t="s">
        <v>99</v>
      </c>
      <c r="B95" s="133" t="s">
        <v>100</v>
      </c>
      <c r="C95" s="173">
        <f t="shared" si="32"/>
        <v>0</v>
      </c>
      <c r="D95" s="173">
        <f>D96</f>
        <v>0</v>
      </c>
      <c r="E95" s="118">
        <f aca="true" t="shared" si="36" ref="E95:M95">E96</f>
        <v>0</v>
      </c>
      <c r="F95" s="118">
        <f t="shared" si="36"/>
        <v>0</v>
      </c>
      <c r="G95" s="118">
        <f t="shared" si="36"/>
        <v>0</v>
      </c>
      <c r="H95" s="118">
        <f t="shared" si="36"/>
        <v>35000000</v>
      </c>
      <c r="I95" s="118">
        <f t="shared" si="36"/>
        <v>35000000</v>
      </c>
      <c r="J95" s="118">
        <f t="shared" si="36"/>
        <v>0</v>
      </c>
      <c r="K95" s="118">
        <f t="shared" si="36"/>
        <v>0</v>
      </c>
      <c r="L95" s="118">
        <f t="shared" si="36"/>
        <v>0</v>
      </c>
      <c r="M95" s="118">
        <f t="shared" si="36"/>
        <v>0</v>
      </c>
      <c r="N95" s="162">
        <f t="shared" si="34"/>
        <v>35000000</v>
      </c>
      <c r="O95" s="90">
        <f t="shared" si="23"/>
        <v>35000000</v>
      </c>
    </row>
    <row r="96" spans="1:15" s="44" customFormat="1" ht="243.75" customHeight="1">
      <c r="A96" s="109" t="s">
        <v>81</v>
      </c>
      <c r="B96" s="88" t="s">
        <v>82</v>
      </c>
      <c r="C96" s="174">
        <f t="shared" si="32"/>
        <v>0</v>
      </c>
      <c r="D96" s="174"/>
      <c r="E96" s="104"/>
      <c r="F96" s="104"/>
      <c r="G96" s="104"/>
      <c r="H96" s="104">
        <f>I96+L96</f>
        <v>35000000</v>
      </c>
      <c r="I96" s="105">
        <v>35000000</v>
      </c>
      <c r="J96" s="104"/>
      <c r="K96" s="104"/>
      <c r="L96" s="104"/>
      <c r="M96" s="104"/>
      <c r="N96" s="163">
        <f t="shared" si="34"/>
        <v>35000000</v>
      </c>
      <c r="O96" s="90">
        <f t="shared" si="23"/>
        <v>35000000</v>
      </c>
    </row>
    <row r="97" spans="1:15" s="44" customFormat="1" ht="51" customHeight="1">
      <c r="A97" s="121" t="s">
        <v>29</v>
      </c>
      <c r="B97" s="83" t="s">
        <v>17</v>
      </c>
      <c r="C97" s="118">
        <f t="shared" si="32"/>
        <v>6867900</v>
      </c>
      <c r="D97" s="175">
        <f>D98+D99</f>
        <v>0</v>
      </c>
      <c r="E97" s="175">
        <f aca="true" t="shared" si="37" ref="E97:N97">E98+E99</f>
        <v>0</v>
      </c>
      <c r="F97" s="175">
        <f t="shared" si="37"/>
        <v>0</v>
      </c>
      <c r="G97" s="175">
        <f t="shared" si="37"/>
        <v>6867900</v>
      </c>
      <c r="H97" s="175">
        <f t="shared" si="37"/>
        <v>0</v>
      </c>
      <c r="I97" s="175">
        <f t="shared" si="37"/>
        <v>0</v>
      </c>
      <c r="J97" s="175">
        <f t="shared" si="37"/>
        <v>0</v>
      </c>
      <c r="K97" s="175">
        <f t="shared" si="37"/>
        <v>0</v>
      </c>
      <c r="L97" s="175">
        <f t="shared" si="37"/>
        <v>0</v>
      </c>
      <c r="M97" s="175">
        <f t="shared" si="37"/>
        <v>0</v>
      </c>
      <c r="N97" s="176">
        <f t="shared" si="37"/>
        <v>6867900</v>
      </c>
      <c r="O97" s="90">
        <f t="shared" si="23"/>
        <v>6867900</v>
      </c>
    </row>
    <row r="98" spans="1:15" s="44" customFormat="1" ht="52.5" customHeight="1">
      <c r="A98" s="116" t="s">
        <v>85</v>
      </c>
      <c r="B98" s="71" t="s">
        <v>86</v>
      </c>
      <c r="C98" s="104">
        <f t="shared" si="32"/>
        <v>3248900</v>
      </c>
      <c r="D98" s="105"/>
      <c r="E98" s="104"/>
      <c r="F98" s="104"/>
      <c r="G98" s="105">
        <v>3248900</v>
      </c>
      <c r="H98" s="104"/>
      <c r="I98" s="104"/>
      <c r="J98" s="104"/>
      <c r="K98" s="104"/>
      <c r="L98" s="104"/>
      <c r="M98" s="104"/>
      <c r="N98" s="163">
        <f aca="true" t="shared" si="38" ref="N98:N103">C98+H98</f>
        <v>3248900</v>
      </c>
      <c r="O98" s="90">
        <f t="shared" si="23"/>
        <v>3248900</v>
      </c>
    </row>
    <row r="99" spans="1:15" s="44" customFormat="1" ht="19.5" customHeight="1">
      <c r="A99" s="116" t="s">
        <v>58</v>
      </c>
      <c r="B99" s="71" t="s">
        <v>91</v>
      </c>
      <c r="C99" s="104">
        <f t="shared" si="32"/>
        <v>3619000</v>
      </c>
      <c r="D99" s="105">
        <f>D100+D101+D102</f>
        <v>0</v>
      </c>
      <c r="E99" s="105">
        <f>E100+E101+E102</f>
        <v>0</v>
      </c>
      <c r="F99" s="105">
        <f>F100+F101+F102</f>
        <v>0</v>
      </c>
      <c r="G99" s="105">
        <f>G100+G101+G102+G103</f>
        <v>3619000</v>
      </c>
      <c r="H99" s="105">
        <f aca="true" t="shared" si="39" ref="H99:M99">H100+H101</f>
        <v>0</v>
      </c>
      <c r="I99" s="105">
        <f t="shared" si="39"/>
        <v>0</v>
      </c>
      <c r="J99" s="105">
        <f t="shared" si="39"/>
        <v>0</v>
      </c>
      <c r="K99" s="105">
        <f t="shared" si="39"/>
        <v>0</v>
      </c>
      <c r="L99" s="105">
        <f t="shared" si="39"/>
        <v>0</v>
      </c>
      <c r="M99" s="105">
        <f t="shared" si="39"/>
        <v>0</v>
      </c>
      <c r="N99" s="163">
        <f t="shared" si="38"/>
        <v>3619000</v>
      </c>
      <c r="O99" s="90">
        <f t="shared" si="23"/>
        <v>3619000</v>
      </c>
    </row>
    <row r="100" spans="1:15" s="44" customFormat="1" ht="84" customHeight="1">
      <c r="A100" s="109" t="s">
        <v>44</v>
      </c>
      <c r="B100" s="77" t="s">
        <v>90</v>
      </c>
      <c r="C100" s="104">
        <f t="shared" si="32"/>
        <v>400000</v>
      </c>
      <c r="D100" s="105"/>
      <c r="E100" s="104"/>
      <c r="F100" s="104"/>
      <c r="G100" s="105">
        <v>400000</v>
      </c>
      <c r="H100" s="104"/>
      <c r="I100" s="104"/>
      <c r="J100" s="104"/>
      <c r="K100" s="104"/>
      <c r="L100" s="104"/>
      <c r="M100" s="104"/>
      <c r="N100" s="163">
        <f t="shared" si="38"/>
        <v>400000</v>
      </c>
      <c r="O100" s="90">
        <f t="shared" si="23"/>
        <v>400000</v>
      </c>
    </row>
    <row r="101" spans="1:15" s="44" customFormat="1" ht="36" customHeight="1">
      <c r="A101" s="109"/>
      <c r="B101" s="77" t="s">
        <v>184</v>
      </c>
      <c r="C101" s="104">
        <f t="shared" si="32"/>
        <v>500000</v>
      </c>
      <c r="D101" s="105"/>
      <c r="E101" s="104"/>
      <c r="F101" s="104"/>
      <c r="G101" s="105">
        <v>500000</v>
      </c>
      <c r="H101" s="104"/>
      <c r="I101" s="104"/>
      <c r="J101" s="104"/>
      <c r="K101" s="104"/>
      <c r="L101" s="104"/>
      <c r="M101" s="104"/>
      <c r="N101" s="163">
        <f t="shared" si="38"/>
        <v>500000</v>
      </c>
      <c r="O101" s="90">
        <f t="shared" si="23"/>
        <v>500000</v>
      </c>
    </row>
    <row r="102" spans="1:15" s="44" customFormat="1" ht="36" customHeight="1">
      <c r="A102" s="109"/>
      <c r="B102" s="77" t="s">
        <v>186</v>
      </c>
      <c r="C102" s="104">
        <f t="shared" si="32"/>
        <v>2639000</v>
      </c>
      <c r="D102" s="105"/>
      <c r="E102" s="104"/>
      <c r="F102" s="104"/>
      <c r="G102" s="105">
        <v>2639000</v>
      </c>
      <c r="H102" s="104"/>
      <c r="I102" s="104"/>
      <c r="J102" s="104"/>
      <c r="K102" s="104"/>
      <c r="L102" s="104"/>
      <c r="M102" s="104"/>
      <c r="N102" s="163">
        <f t="shared" si="38"/>
        <v>2639000</v>
      </c>
      <c r="O102" s="90">
        <f t="shared" si="23"/>
        <v>2639000</v>
      </c>
    </row>
    <row r="103" spans="1:15" s="44" customFormat="1" ht="66" customHeight="1">
      <c r="A103" s="109"/>
      <c r="B103" s="77" t="s">
        <v>187</v>
      </c>
      <c r="C103" s="104">
        <f t="shared" si="32"/>
        <v>80000</v>
      </c>
      <c r="D103" s="105"/>
      <c r="E103" s="104"/>
      <c r="F103" s="104"/>
      <c r="G103" s="105">
        <v>80000</v>
      </c>
      <c r="H103" s="104"/>
      <c r="I103" s="104"/>
      <c r="J103" s="104"/>
      <c r="K103" s="104"/>
      <c r="L103" s="104"/>
      <c r="M103" s="104"/>
      <c r="N103" s="163">
        <f t="shared" si="38"/>
        <v>80000</v>
      </c>
      <c r="O103" s="90">
        <f t="shared" si="23"/>
        <v>80000</v>
      </c>
    </row>
    <row r="104" spans="1:15" s="44" customFormat="1" ht="31.5">
      <c r="A104" s="112" t="s">
        <v>27</v>
      </c>
      <c r="B104" s="76" t="s">
        <v>12</v>
      </c>
      <c r="C104" s="118">
        <f t="shared" si="32"/>
        <v>-29921400</v>
      </c>
      <c r="D104" s="118">
        <f>D107+D109+D106+D105+D108</f>
        <v>250000</v>
      </c>
      <c r="E104" s="118">
        <f aca="true" t="shared" si="40" ref="E104:M104">E107+E109+E106+E105+E108</f>
        <v>0</v>
      </c>
      <c r="F104" s="118">
        <f t="shared" si="40"/>
        <v>0</v>
      </c>
      <c r="G104" s="118">
        <f t="shared" si="40"/>
        <v>-30171400</v>
      </c>
      <c r="H104" s="118">
        <f t="shared" si="40"/>
        <v>-19897300</v>
      </c>
      <c r="I104" s="118">
        <f t="shared" si="40"/>
        <v>-5000000</v>
      </c>
      <c r="J104" s="118">
        <f t="shared" si="40"/>
        <v>0</v>
      </c>
      <c r="K104" s="118">
        <f t="shared" si="40"/>
        <v>0</v>
      </c>
      <c r="L104" s="118">
        <f t="shared" si="40"/>
        <v>-14897300</v>
      </c>
      <c r="M104" s="118">
        <f t="shared" si="40"/>
        <v>0</v>
      </c>
      <c r="N104" s="162">
        <f>H104+C104</f>
        <v>-49818700</v>
      </c>
      <c r="O104" s="90">
        <f t="shared" si="23"/>
        <v>-49818700</v>
      </c>
    </row>
    <row r="105" spans="1:15" s="44" customFormat="1" ht="16.5">
      <c r="A105" s="116" t="s">
        <v>189</v>
      </c>
      <c r="B105" s="71" t="s">
        <v>190</v>
      </c>
      <c r="C105" s="104">
        <f t="shared" si="32"/>
        <v>200000</v>
      </c>
      <c r="D105" s="105">
        <v>200000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103">
        <f>SUM(H105,C105)</f>
        <v>200000</v>
      </c>
      <c r="O105" s="90">
        <f t="shared" si="23"/>
        <v>200000</v>
      </c>
    </row>
    <row r="106" spans="1:15" s="44" customFormat="1" ht="173.25">
      <c r="A106" s="116" t="s">
        <v>113</v>
      </c>
      <c r="B106" s="101" t="s">
        <v>107</v>
      </c>
      <c r="C106" s="104">
        <f t="shared" si="32"/>
        <v>0</v>
      </c>
      <c r="D106" s="104"/>
      <c r="E106" s="104"/>
      <c r="F106" s="104"/>
      <c r="G106" s="104"/>
      <c r="H106" s="104">
        <f>I106+L106</f>
        <v>-14897300</v>
      </c>
      <c r="I106" s="104"/>
      <c r="J106" s="104"/>
      <c r="K106" s="104"/>
      <c r="L106" s="105">
        <v>-14897300</v>
      </c>
      <c r="M106" s="104"/>
      <c r="N106" s="103">
        <f>SUM(H106,C106)</f>
        <v>-14897300</v>
      </c>
      <c r="O106" s="90">
        <f t="shared" si="23"/>
        <v>-14897300</v>
      </c>
    </row>
    <row r="107" spans="1:15" s="44" customFormat="1" ht="47.25">
      <c r="A107" s="116" t="s">
        <v>85</v>
      </c>
      <c r="B107" s="71" t="s">
        <v>86</v>
      </c>
      <c r="C107" s="104">
        <f t="shared" si="32"/>
        <v>-30221400</v>
      </c>
      <c r="D107" s="104"/>
      <c r="E107" s="104"/>
      <c r="F107" s="104"/>
      <c r="G107" s="105">
        <v>-30221400</v>
      </c>
      <c r="H107" s="104">
        <f>I107+L107</f>
        <v>0</v>
      </c>
      <c r="I107" s="104"/>
      <c r="J107" s="104"/>
      <c r="K107" s="104"/>
      <c r="L107" s="104"/>
      <c r="M107" s="104"/>
      <c r="N107" s="103">
        <f>SUM(H107,C107)</f>
        <v>-30221400</v>
      </c>
      <c r="O107" s="90">
        <f t="shared" si="23"/>
        <v>-30221400</v>
      </c>
    </row>
    <row r="108" spans="1:15" s="44" customFormat="1" ht="31.5">
      <c r="A108" s="116" t="s">
        <v>58</v>
      </c>
      <c r="B108" s="71" t="s">
        <v>210</v>
      </c>
      <c r="C108" s="104">
        <f t="shared" si="32"/>
        <v>100000</v>
      </c>
      <c r="D108" s="105">
        <v>50000</v>
      </c>
      <c r="E108" s="104"/>
      <c r="F108" s="104"/>
      <c r="G108" s="105">
        <v>50000</v>
      </c>
      <c r="H108" s="104"/>
      <c r="I108" s="104"/>
      <c r="J108" s="104"/>
      <c r="K108" s="104"/>
      <c r="L108" s="104"/>
      <c r="M108" s="104"/>
      <c r="N108" s="103">
        <f>SUM(H108,C108)</f>
        <v>100000</v>
      </c>
      <c r="O108" s="90">
        <f t="shared" si="23"/>
        <v>100000</v>
      </c>
    </row>
    <row r="109" spans="1:26" s="44" customFormat="1" ht="241.5" customHeight="1">
      <c r="A109" s="109" t="s">
        <v>81</v>
      </c>
      <c r="B109" s="88" t="s">
        <v>82</v>
      </c>
      <c r="C109" s="104">
        <f t="shared" si="32"/>
        <v>0</v>
      </c>
      <c r="D109" s="105"/>
      <c r="E109" s="104"/>
      <c r="F109" s="104"/>
      <c r="G109" s="105"/>
      <c r="H109" s="104">
        <f>I109+L109</f>
        <v>-5000000</v>
      </c>
      <c r="I109" s="105">
        <v>-5000000</v>
      </c>
      <c r="J109" s="104"/>
      <c r="K109" s="104"/>
      <c r="L109" s="104"/>
      <c r="M109" s="104"/>
      <c r="N109" s="103">
        <f>SUM(H109,C109)</f>
        <v>-5000000</v>
      </c>
      <c r="O109" s="90">
        <f t="shared" si="23"/>
        <v>-5000000</v>
      </c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15" s="44" customFormat="1" ht="21" thickBot="1">
      <c r="A110" s="128"/>
      <c r="B110" s="86" t="s">
        <v>33</v>
      </c>
      <c r="C110" s="177">
        <f>C90+C89</f>
        <v>14279783</v>
      </c>
      <c r="D110" s="177">
        <f aca="true" t="shared" si="41" ref="D110:N110">D90+D89</f>
        <v>4434127</v>
      </c>
      <c r="E110" s="177">
        <f t="shared" si="41"/>
        <v>733892</v>
      </c>
      <c r="F110" s="177">
        <f t="shared" si="41"/>
        <v>102915</v>
      </c>
      <c r="G110" s="177">
        <f t="shared" si="41"/>
        <v>13885855</v>
      </c>
      <c r="H110" s="177">
        <f t="shared" si="41"/>
        <v>60771980</v>
      </c>
      <c r="I110" s="177">
        <f t="shared" si="41"/>
        <v>30000000</v>
      </c>
      <c r="J110" s="177">
        <f t="shared" si="41"/>
        <v>0</v>
      </c>
      <c r="K110" s="177">
        <f t="shared" si="41"/>
        <v>0</v>
      </c>
      <c r="L110" s="177">
        <f t="shared" si="41"/>
        <v>30771980</v>
      </c>
      <c r="M110" s="177">
        <f t="shared" si="41"/>
        <v>45608080</v>
      </c>
      <c r="N110" s="178">
        <f t="shared" si="41"/>
        <v>75051763</v>
      </c>
      <c r="O110" s="90">
        <f>C110+H110</f>
        <v>75051763</v>
      </c>
    </row>
    <row r="111" spans="1:15" ht="15.75">
      <c r="A111" s="33"/>
      <c r="C111" s="4"/>
      <c r="D111" s="2"/>
      <c r="E111" s="2"/>
      <c r="F111" s="2"/>
      <c r="G111" s="2"/>
      <c r="H111" s="6"/>
      <c r="I111" s="2"/>
      <c r="J111" s="2"/>
      <c r="K111" s="2"/>
      <c r="L111" s="2"/>
      <c r="M111" s="2"/>
      <c r="N111" s="4"/>
      <c r="O111" s="53">
        <f>C111+H111</f>
        <v>0</v>
      </c>
    </row>
    <row r="112" spans="1:15" ht="18.75">
      <c r="A112" s="16"/>
      <c r="B112" s="19"/>
      <c r="C112" s="4"/>
      <c r="D112" s="2"/>
      <c r="E112" s="2"/>
      <c r="F112" s="2"/>
      <c r="G112" s="2"/>
      <c r="H112" s="6"/>
      <c r="I112" s="2"/>
      <c r="J112" s="2"/>
      <c r="K112" s="20"/>
      <c r="L112" s="2"/>
      <c r="M112" s="2"/>
      <c r="N112" s="48"/>
      <c r="O112" s="53">
        <f>C112+H112</f>
        <v>0</v>
      </c>
    </row>
    <row r="113" spans="1:15" ht="24" customHeight="1">
      <c r="A113" s="17"/>
      <c r="B113" s="197" t="s">
        <v>19</v>
      </c>
      <c r="C113" s="197"/>
      <c r="D113" s="197"/>
      <c r="E113" s="26"/>
      <c r="G113" s="30"/>
      <c r="H113" s="31"/>
      <c r="I113" s="30"/>
      <c r="J113" s="30"/>
      <c r="K113" s="197" t="s">
        <v>52</v>
      </c>
      <c r="L113" s="197"/>
      <c r="M113" s="2"/>
      <c r="N113" s="4"/>
      <c r="O113" s="53">
        <f>C113+H113</f>
        <v>0</v>
      </c>
    </row>
    <row r="114" spans="1:14" ht="12.75">
      <c r="A114" s="3"/>
      <c r="C114" s="4"/>
      <c r="D114" s="2"/>
      <c r="E114" s="2"/>
      <c r="F114" s="2"/>
      <c r="G114" s="2"/>
      <c r="H114" s="6"/>
      <c r="I114" s="2"/>
      <c r="J114" s="2"/>
      <c r="K114" s="2"/>
      <c r="L114" s="2"/>
      <c r="M114" s="2"/>
      <c r="N114" s="4"/>
    </row>
    <row r="115" ht="12.75">
      <c r="A115" s="16"/>
    </row>
    <row r="116" spans="1:3" ht="12.75">
      <c r="A116" s="16"/>
      <c r="C116" s="37"/>
    </row>
    <row r="117" spans="1:14" ht="12.75">
      <c r="A117" s="16"/>
      <c r="B117" s="13" t="s">
        <v>31</v>
      </c>
      <c r="C117" s="47">
        <f>C89-'додаток 2'!C52</f>
        <v>0</v>
      </c>
      <c r="D117">
        <f>D89-'додаток 2'!D52</f>
        <v>0</v>
      </c>
      <c r="E117">
        <f>E89-'додаток 2'!E52</f>
        <v>0</v>
      </c>
      <c r="F117">
        <f>F89-'додаток 2'!F52</f>
        <v>0</v>
      </c>
      <c r="G117">
        <f>G89-'додаток 2'!G52</f>
        <v>0</v>
      </c>
      <c r="H117" s="5">
        <f>H89-'додаток 2'!H52</f>
        <v>0</v>
      </c>
      <c r="I117">
        <f>I89-'додаток 2'!I52</f>
        <v>0</v>
      </c>
      <c r="J117">
        <f>J89-'додаток 2'!J52</f>
        <v>0</v>
      </c>
      <c r="K117">
        <f>K89-'додаток 2'!K52</f>
        <v>0</v>
      </c>
      <c r="L117">
        <f>L89-'додаток 2'!L52</f>
        <v>0</v>
      </c>
      <c r="M117">
        <f>M89-'додаток 2'!M52</f>
        <v>0</v>
      </c>
      <c r="N117" s="1">
        <f>N89-'додаток 2'!N52</f>
        <v>0</v>
      </c>
    </row>
    <row r="118" spans="1:14" ht="12.75">
      <c r="A118" s="16"/>
      <c r="B118" s="13" t="s">
        <v>30</v>
      </c>
      <c r="C118" s="37">
        <f>C110-'додаток 2'!C66</f>
        <v>0</v>
      </c>
      <c r="D118">
        <f>D110-'додаток 2'!D66</f>
        <v>0</v>
      </c>
      <c r="E118">
        <f>E110-'додаток 2'!E66</f>
        <v>0</v>
      </c>
      <c r="F118">
        <f>F110-'додаток 2'!F66</f>
        <v>0</v>
      </c>
      <c r="G118">
        <f>G110-'додаток 2'!G66</f>
        <v>0</v>
      </c>
      <c r="H118" s="5">
        <f>H110-'додаток 2'!H66</f>
        <v>0</v>
      </c>
      <c r="I118">
        <f>I110-'додаток 2'!I66</f>
        <v>0</v>
      </c>
      <c r="J118">
        <f>J110-'додаток 2'!J66</f>
        <v>0</v>
      </c>
      <c r="K118">
        <f>K110-'додаток 2'!K66</f>
        <v>0</v>
      </c>
      <c r="L118">
        <f>L110-'додаток 2'!L66</f>
        <v>0</v>
      </c>
      <c r="M118">
        <f>M110-'додаток 2'!M66</f>
        <v>0</v>
      </c>
      <c r="N118" s="1">
        <f>N110-'додаток 2'!N66</f>
        <v>0</v>
      </c>
    </row>
    <row r="119" spans="1:14" ht="12.75">
      <c r="A119" s="16"/>
      <c r="B119" s="13" t="s">
        <v>32</v>
      </c>
      <c r="C119" s="50"/>
      <c r="D119" s="47"/>
      <c r="E119" s="47"/>
      <c r="F119" s="47"/>
      <c r="G119" s="47"/>
      <c r="H119" s="50">
        <f>H110-'[1]додаток 1уточ.'!$D$26</f>
        <v>0</v>
      </c>
      <c r="I119" s="47"/>
      <c r="J119" s="47"/>
      <c r="K119" s="47"/>
      <c r="L119" s="47"/>
      <c r="M119" s="47">
        <f>M110-'[1]додаток 1уточ.'!$E$26</f>
        <v>0</v>
      </c>
      <c r="N119" s="50"/>
    </row>
    <row r="120" ht="12.75">
      <c r="A120" s="16"/>
    </row>
    <row r="121" spans="1:14" ht="12.75">
      <c r="A121" s="16"/>
      <c r="C121" s="47">
        <f>C110-'[1]додаток 1уточ.'!$C$26</f>
        <v>-450000</v>
      </c>
      <c r="N121" s="47">
        <f>N110-'[1]додаток 1уточ.'!$F$26</f>
        <v>-450000</v>
      </c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spans="1:14" ht="12.75">
      <c r="A126" s="16"/>
      <c r="C126" s="47"/>
      <c r="H126" s="51"/>
      <c r="N126" s="47"/>
    </row>
    <row r="127" ht="12.75">
      <c r="A127" s="16"/>
    </row>
    <row r="128" spans="1:13" ht="12.75">
      <c r="A128" s="16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</sheetData>
  <mergeCells count="16">
    <mergeCell ref="A4:A5"/>
    <mergeCell ref="K113:L113"/>
    <mergeCell ref="N3:N5"/>
    <mergeCell ref="C4:C5"/>
    <mergeCell ref="E4:F4"/>
    <mergeCell ref="D4:D5"/>
    <mergeCell ref="G4:G5"/>
    <mergeCell ref="H4:H5"/>
    <mergeCell ref="I4:I5"/>
    <mergeCell ref="J4:K4"/>
    <mergeCell ref="B113:D113"/>
    <mergeCell ref="C3:G3"/>
    <mergeCell ref="H3:M3"/>
    <mergeCell ref="M4:M5"/>
    <mergeCell ref="B4:B5"/>
    <mergeCell ref="L4:L5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8" r:id="rId2"/>
  <rowBreaks count="4" manualBreakCount="4">
    <brk id="32" max="13" man="1"/>
    <brk id="82" max="13" man="1"/>
    <brk id="95" max="13" man="1"/>
    <brk id="103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3"/>
  <sheetViews>
    <sheetView showZeros="0" view="pageBreakPreview" zoomScaleSheetLayoutView="100" workbookViewId="0" topLeftCell="A10">
      <pane xSplit="2" ySplit="1" topLeftCell="C20" activePane="bottomRight" state="frozen"/>
      <selection pane="topLeft" activeCell="A10" sqref="A10"/>
      <selection pane="topRight" activeCell="C10" sqref="C10"/>
      <selection pane="bottomLeft" activeCell="A11" sqref="A11"/>
      <selection pane="bottomRight" activeCell="P45" sqref="P45"/>
    </sheetView>
  </sheetViews>
  <sheetFormatPr defaultColWidth="9.33203125" defaultRowHeight="12.75"/>
  <cols>
    <col min="1" max="1" width="10" style="9" customWidth="1"/>
    <col min="2" max="2" width="40.83203125" style="12" customWidth="1"/>
    <col min="3" max="3" width="17.83203125" style="10" customWidth="1"/>
    <col min="4" max="5" width="17.83203125" style="7" customWidth="1"/>
    <col min="6" max="6" width="17.5" style="7" customWidth="1"/>
    <col min="7" max="7" width="18.16015625" style="7" customWidth="1"/>
    <col min="8" max="8" width="18.16015625" style="10" customWidth="1"/>
    <col min="9" max="9" width="16.83203125" style="7" customWidth="1"/>
    <col min="10" max="10" width="14.16015625" style="7" customWidth="1"/>
    <col min="11" max="11" width="15.5" style="7" customWidth="1"/>
    <col min="12" max="12" width="18.5" style="7" customWidth="1"/>
    <col min="13" max="13" width="16.16015625" style="7" customWidth="1"/>
    <col min="14" max="14" width="18.16015625" style="10" customWidth="1"/>
    <col min="15" max="16384" width="9.33203125" style="7" customWidth="1"/>
  </cols>
  <sheetData>
    <row r="1" spans="12:14" ht="12.75">
      <c r="L1" s="89" t="s">
        <v>84</v>
      </c>
      <c r="M1" s="89"/>
      <c r="N1" s="89"/>
    </row>
    <row r="2" spans="12:14" ht="12.75">
      <c r="L2" s="89" t="s">
        <v>55</v>
      </c>
      <c r="M2" s="89"/>
      <c r="N2" s="89"/>
    </row>
    <row r="3" spans="12:14" ht="12.75">
      <c r="L3" s="89" t="s">
        <v>83</v>
      </c>
      <c r="M3" s="89"/>
      <c r="N3" s="89"/>
    </row>
    <row r="4" spans="12:14" ht="12.75">
      <c r="L4" s="89"/>
      <c r="M4" s="89"/>
      <c r="N4" s="89"/>
    </row>
    <row r="5" spans="1:14" ht="30.75" customHeight="1">
      <c r="A5" s="211" t="s">
        <v>51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</row>
    <row r="6" spans="1:14" ht="30" customHeight="1">
      <c r="A6" s="211" t="s">
        <v>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ht="15.75" thickBot="1">
      <c r="N7" s="38" t="s">
        <v>21</v>
      </c>
    </row>
    <row r="8" spans="1:14" ht="33.75" customHeight="1">
      <c r="A8" s="216" t="s">
        <v>20</v>
      </c>
      <c r="B8" s="220" t="s">
        <v>36</v>
      </c>
      <c r="C8" s="212" t="s">
        <v>9</v>
      </c>
      <c r="D8" s="212"/>
      <c r="E8" s="212"/>
      <c r="F8" s="212"/>
      <c r="G8" s="212"/>
      <c r="H8" s="212" t="s">
        <v>11</v>
      </c>
      <c r="I8" s="212"/>
      <c r="J8" s="212"/>
      <c r="K8" s="212"/>
      <c r="L8" s="212"/>
      <c r="M8" s="212"/>
      <c r="N8" s="213" t="s">
        <v>7</v>
      </c>
    </row>
    <row r="9" spans="1:14" ht="16.5" customHeight="1">
      <c r="A9" s="217"/>
      <c r="B9" s="221"/>
      <c r="C9" s="218" t="s">
        <v>10</v>
      </c>
      <c r="D9" s="219" t="s">
        <v>37</v>
      </c>
      <c r="E9" s="218" t="s">
        <v>13</v>
      </c>
      <c r="F9" s="218"/>
      <c r="G9" s="219" t="s">
        <v>40</v>
      </c>
      <c r="H9" s="218" t="s">
        <v>10</v>
      </c>
      <c r="I9" s="219" t="s">
        <v>37</v>
      </c>
      <c r="J9" s="218" t="s">
        <v>13</v>
      </c>
      <c r="K9" s="218"/>
      <c r="L9" s="219" t="s">
        <v>40</v>
      </c>
      <c r="M9" s="219" t="s">
        <v>41</v>
      </c>
      <c r="N9" s="214"/>
    </row>
    <row r="10" spans="1:14" ht="54.75" customHeight="1">
      <c r="A10" s="217"/>
      <c r="B10" s="221"/>
      <c r="C10" s="218"/>
      <c r="D10" s="219"/>
      <c r="E10" s="57" t="s">
        <v>38</v>
      </c>
      <c r="F10" s="57" t="s">
        <v>39</v>
      </c>
      <c r="G10" s="219"/>
      <c r="H10" s="218"/>
      <c r="I10" s="219"/>
      <c r="J10" s="57" t="s">
        <v>38</v>
      </c>
      <c r="K10" s="57" t="s">
        <v>39</v>
      </c>
      <c r="L10" s="219"/>
      <c r="M10" s="219"/>
      <c r="N10" s="215"/>
    </row>
    <row r="11" spans="1:26" s="21" customFormat="1" ht="24" customHeight="1">
      <c r="A11" s="58">
        <v>1</v>
      </c>
      <c r="B11" s="59">
        <v>2</v>
      </c>
      <c r="C11" s="60">
        <v>3</v>
      </c>
      <c r="D11" s="93">
        <v>4</v>
      </c>
      <c r="E11" s="93">
        <v>5</v>
      </c>
      <c r="F11" s="93">
        <v>6</v>
      </c>
      <c r="G11" s="93">
        <v>7</v>
      </c>
      <c r="H11" s="94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5" t="s">
        <v>42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 s="21" customFormat="1" ht="16.5" customHeight="1">
      <c r="A12" s="55" t="s">
        <v>96</v>
      </c>
      <c r="B12" s="56" t="s">
        <v>97</v>
      </c>
      <c r="C12" s="134">
        <f aca="true" t="shared" si="0" ref="C12:C27">D12+G12</f>
        <v>745000</v>
      </c>
      <c r="D12" s="135">
        <f aca="true" t="shared" si="1" ref="D12:M12">D13</f>
        <v>495000</v>
      </c>
      <c r="E12" s="135">
        <f t="shared" si="1"/>
        <v>400000</v>
      </c>
      <c r="F12" s="135">
        <f t="shared" si="1"/>
        <v>0</v>
      </c>
      <c r="G12" s="135">
        <f t="shared" si="1"/>
        <v>250000</v>
      </c>
      <c r="H12" s="135">
        <f t="shared" si="1"/>
        <v>0</v>
      </c>
      <c r="I12" s="135">
        <f t="shared" si="1"/>
        <v>0</v>
      </c>
      <c r="J12" s="135">
        <f t="shared" si="1"/>
        <v>0</v>
      </c>
      <c r="K12" s="135">
        <f t="shared" si="1"/>
        <v>0</v>
      </c>
      <c r="L12" s="135">
        <f t="shared" si="1"/>
        <v>0</v>
      </c>
      <c r="M12" s="135">
        <f t="shared" si="1"/>
        <v>0</v>
      </c>
      <c r="N12" s="136">
        <f aca="true" t="shared" si="2" ref="N12:N30">H12+C12</f>
        <v>745000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 s="21" customFormat="1" ht="19.5" customHeight="1">
      <c r="A13" s="84" t="s">
        <v>94</v>
      </c>
      <c r="B13" s="92" t="s">
        <v>98</v>
      </c>
      <c r="C13" s="137">
        <f t="shared" si="0"/>
        <v>745000</v>
      </c>
      <c r="D13" s="138">
        <f>'додаток 3'!D8</f>
        <v>495000</v>
      </c>
      <c r="E13" s="138">
        <f>'додаток 3'!E8</f>
        <v>400000</v>
      </c>
      <c r="F13" s="138">
        <f>'додаток 3'!F8</f>
        <v>0</v>
      </c>
      <c r="G13" s="138">
        <f>'додаток 3'!G8</f>
        <v>250000</v>
      </c>
      <c r="H13" s="138">
        <f>'додаток 3'!H8</f>
        <v>0</v>
      </c>
      <c r="I13" s="138">
        <f>'додаток 3'!I8</f>
        <v>0</v>
      </c>
      <c r="J13" s="138">
        <f>'додаток 3'!J8</f>
        <v>0</v>
      </c>
      <c r="K13" s="138">
        <f>'додаток 3'!K8</f>
        <v>0</v>
      </c>
      <c r="L13" s="138">
        <f>'додаток 3'!L8</f>
        <v>0</v>
      </c>
      <c r="M13" s="138">
        <f>'додаток 3'!M8</f>
        <v>0</v>
      </c>
      <c r="N13" s="139">
        <f t="shared" si="2"/>
        <v>745000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14" s="34" customFormat="1" ht="15.75">
      <c r="A14" s="55" t="s">
        <v>2</v>
      </c>
      <c r="B14" s="56" t="s">
        <v>14</v>
      </c>
      <c r="C14" s="134">
        <f t="shared" si="0"/>
        <v>1726900</v>
      </c>
      <c r="D14" s="134">
        <f>'додаток 3'!D16+'додаток 3'!D34</f>
        <v>2005992</v>
      </c>
      <c r="E14" s="134">
        <f>'додаток 3'!E16+'додаток 3'!E34</f>
        <v>134630</v>
      </c>
      <c r="F14" s="134">
        <f>'додаток 3'!F16+'додаток 3'!F34</f>
        <v>124999</v>
      </c>
      <c r="G14" s="134">
        <f>'додаток 3'!G16+'додаток 3'!G34</f>
        <v>-279092</v>
      </c>
      <c r="H14" s="134">
        <f>'додаток 3'!H16+'додаток 3'!H34</f>
        <v>0</v>
      </c>
      <c r="I14" s="134">
        <f>'додаток 3'!I16+'додаток 3'!I34</f>
        <v>0</v>
      </c>
      <c r="J14" s="134">
        <f>'додаток 3'!J16+'додаток 3'!J34</f>
        <v>0</v>
      </c>
      <c r="K14" s="134">
        <f>'додаток 3'!K16+'додаток 3'!K34</f>
        <v>0</v>
      </c>
      <c r="L14" s="134">
        <f>'додаток 3'!L16+'додаток 3'!L34</f>
        <v>0</v>
      </c>
      <c r="M14" s="134">
        <f>'додаток 3'!M16+'додаток 3'!M34</f>
        <v>0</v>
      </c>
      <c r="N14" s="136">
        <f t="shared" si="2"/>
        <v>1726900</v>
      </c>
    </row>
    <row r="15" spans="1:14" s="11" customFormat="1" ht="15.75">
      <c r="A15" s="55" t="s">
        <v>1</v>
      </c>
      <c r="B15" s="56" t="s">
        <v>49</v>
      </c>
      <c r="C15" s="134">
        <f t="shared" si="0"/>
        <v>572700</v>
      </c>
      <c r="D15" s="134">
        <f>'додаток 3'!D33-'додаток 3'!D34</f>
        <v>-194100</v>
      </c>
      <c r="E15" s="134">
        <f>'додаток 3'!E33-'додаток 3'!E34</f>
        <v>0</v>
      </c>
      <c r="F15" s="134">
        <f>'додаток 3'!F33-'додаток 3'!F34</f>
        <v>0</v>
      </c>
      <c r="G15" s="134">
        <f>'додаток 3'!G33-'додаток 3'!G34</f>
        <v>766800</v>
      </c>
      <c r="H15" s="134">
        <f>'додаток 3'!H33-'додаток 3'!H34</f>
        <v>0</v>
      </c>
      <c r="I15" s="134">
        <f>'додаток 3'!I33-'додаток 3'!I34</f>
        <v>0</v>
      </c>
      <c r="J15" s="134">
        <f>'додаток 3'!J33-'додаток 3'!J34</f>
        <v>0</v>
      </c>
      <c r="K15" s="134">
        <f>'додаток 3'!K33-'додаток 3'!K34</f>
        <v>0</v>
      </c>
      <c r="L15" s="134">
        <f>'додаток 3'!L33-'додаток 3'!L34</f>
        <v>0</v>
      </c>
      <c r="M15" s="134">
        <f>'додаток 3'!M33-'додаток 3'!M34</f>
        <v>0</v>
      </c>
      <c r="N15" s="136">
        <f t="shared" si="2"/>
        <v>572700</v>
      </c>
    </row>
    <row r="16" spans="1:14" s="11" customFormat="1" ht="32.25" customHeight="1">
      <c r="A16" s="55" t="s">
        <v>73</v>
      </c>
      <c r="B16" s="56" t="s">
        <v>74</v>
      </c>
      <c r="C16" s="134">
        <f t="shared" si="0"/>
        <v>1385000</v>
      </c>
      <c r="D16" s="134">
        <f>D17+D19+D20+D21+D24+D25+D26</f>
        <v>770000</v>
      </c>
      <c r="E16" s="134">
        <f aca="true" t="shared" si="3" ref="E16:M16">E17+E19+E20+E21+E24+E25+E26</f>
        <v>183462</v>
      </c>
      <c r="F16" s="134">
        <f t="shared" si="3"/>
        <v>-22928</v>
      </c>
      <c r="G16" s="134">
        <f t="shared" si="3"/>
        <v>615000</v>
      </c>
      <c r="H16" s="134">
        <f t="shared" si="3"/>
        <v>0</v>
      </c>
      <c r="I16" s="134">
        <f t="shared" si="3"/>
        <v>0</v>
      </c>
      <c r="J16" s="134">
        <f t="shared" si="3"/>
        <v>0</v>
      </c>
      <c r="K16" s="134">
        <f t="shared" si="3"/>
        <v>0</v>
      </c>
      <c r="L16" s="134">
        <f t="shared" si="3"/>
        <v>0</v>
      </c>
      <c r="M16" s="134">
        <f t="shared" si="3"/>
        <v>0</v>
      </c>
      <c r="N16" s="136">
        <f t="shared" si="2"/>
        <v>1385000</v>
      </c>
    </row>
    <row r="17" spans="1:19" s="11" customFormat="1" ht="32.25" customHeight="1">
      <c r="A17" s="109" t="s">
        <v>77</v>
      </c>
      <c r="B17" s="102" t="s">
        <v>79</v>
      </c>
      <c r="C17" s="137">
        <f t="shared" si="0"/>
        <v>500000</v>
      </c>
      <c r="D17" s="140">
        <f>'додаток 3'!D45</f>
        <v>500000</v>
      </c>
      <c r="E17" s="140">
        <f>'додаток 3'!E45</f>
        <v>0</v>
      </c>
      <c r="F17" s="140">
        <f>'додаток 3'!F45</f>
        <v>0</v>
      </c>
      <c r="G17" s="140">
        <f>'додаток 3'!G45</f>
        <v>0</v>
      </c>
      <c r="H17" s="140">
        <f>'додаток 3'!H45</f>
        <v>0</v>
      </c>
      <c r="I17" s="140">
        <f>'додаток 3'!I45</f>
        <v>0</v>
      </c>
      <c r="J17" s="140">
        <f>'додаток 3'!J45</f>
        <v>0</v>
      </c>
      <c r="K17" s="140">
        <f>'додаток 3'!K45</f>
        <v>0</v>
      </c>
      <c r="L17" s="140">
        <f>'додаток 3'!L45</f>
        <v>0</v>
      </c>
      <c r="M17" s="140">
        <f>'додаток 3'!M45</f>
        <v>0</v>
      </c>
      <c r="N17" s="139">
        <f t="shared" si="2"/>
        <v>500000</v>
      </c>
      <c r="O17" s="70"/>
      <c r="P17" s="70"/>
      <c r="Q17" s="70"/>
      <c r="R17" s="70"/>
      <c r="S17" s="70"/>
    </row>
    <row r="18" spans="1:19" s="11" customFormat="1" ht="15" customHeight="1">
      <c r="A18" s="116" t="s">
        <v>44</v>
      </c>
      <c r="B18" s="102" t="s">
        <v>78</v>
      </c>
      <c r="C18" s="137">
        <f t="shared" si="0"/>
        <v>500000</v>
      </c>
      <c r="D18" s="140">
        <f>'додаток 3'!D46</f>
        <v>500000</v>
      </c>
      <c r="E18" s="140">
        <f>'додаток 3'!E46</f>
        <v>0</v>
      </c>
      <c r="F18" s="140">
        <f>'додаток 3'!F46</f>
        <v>0</v>
      </c>
      <c r="G18" s="140">
        <f>'додаток 3'!G46</f>
        <v>0</v>
      </c>
      <c r="H18" s="140">
        <f>'додаток 3'!H46</f>
        <v>0</v>
      </c>
      <c r="I18" s="140">
        <f>'додаток 3'!I46</f>
        <v>0</v>
      </c>
      <c r="J18" s="140">
        <f>'додаток 3'!J46</f>
        <v>0</v>
      </c>
      <c r="K18" s="140">
        <f>'додаток 3'!K46</f>
        <v>0</v>
      </c>
      <c r="L18" s="140">
        <f>'додаток 3'!L46</f>
        <v>0</v>
      </c>
      <c r="M18" s="140">
        <f>'додаток 3'!M46</f>
        <v>0</v>
      </c>
      <c r="N18" s="139">
        <f t="shared" si="2"/>
        <v>500000</v>
      </c>
      <c r="O18" s="70"/>
      <c r="P18" s="70"/>
      <c r="Q18" s="70"/>
      <c r="R18" s="70"/>
      <c r="S18" s="70"/>
    </row>
    <row r="19" spans="1:19" s="11" customFormat="1" ht="54" customHeight="1">
      <c r="A19" s="109" t="s">
        <v>70</v>
      </c>
      <c r="B19" s="74" t="s">
        <v>76</v>
      </c>
      <c r="C19" s="137">
        <f t="shared" si="0"/>
        <v>375000</v>
      </c>
      <c r="D19" s="140">
        <f>'додаток 3'!D47</f>
        <v>-40000</v>
      </c>
      <c r="E19" s="140">
        <f>'додаток 3'!E47</f>
        <v>0</v>
      </c>
      <c r="F19" s="140">
        <f>'додаток 3'!F47</f>
        <v>-7360</v>
      </c>
      <c r="G19" s="140">
        <f>'додаток 3'!G47</f>
        <v>415000</v>
      </c>
      <c r="H19" s="137">
        <f>'додаток 3'!H47</f>
        <v>0</v>
      </c>
      <c r="I19" s="137">
        <f>'додаток 3'!I47</f>
        <v>0</v>
      </c>
      <c r="J19" s="137">
        <f>'додаток 3'!J47</f>
        <v>0</v>
      </c>
      <c r="K19" s="137">
        <f>'додаток 3'!K47</f>
        <v>0</v>
      </c>
      <c r="L19" s="137">
        <f>'додаток 3'!L47</f>
        <v>0</v>
      </c>
      <c r="M19" s="137"/>
      <c r="N19" s="139">
        <f t="shared" si="2"/>
        <v>375000</v>
      </c>
      <c r="O19" s="70"/>
      <c r="P19" s="70"/>
      <c r="Q19" s="70"/>
      <c r="R19" s="70"/>
      <c r="S19" s="70"/>
    </row>
    <row r="20" spans="1:19" s="11" customFormat="1" ht="34.5" customHeight="1">
      <c r="A20" s="109" t="s">
        <v>116</v>
      </c>
      <c r="B20" s="92" t="s">
        <v>117</v>
      </c>
      <c r="C20" s="137">
        <f t="shared" si="0"/>
        <v>89000</v>
      </c>
      <c r="D20" s="140">
        <f>'додаток 3'!D52</f>
        <v>89000</v>
      </c>
      <c r="E20" s="140">
        <f>'додаток 3'!E52</f>
        <v>65442</v>
      </c>
      <c r="F20" s="140">
        <f>'додаток 3'!F52</f>
        <v>0</v>
      </c>
      <c r="G20" s="140">
        <f>'додаток 3'!G52</f>
        <v>0</v>
      </c>
      <c r="H20" s="140">
        <f>'додаток 3'!H52</f>
        <v>0</v>
      </c>
      <c r="I20" s="140">
        <f>'додаток 3'!I52</f>
        <v>0</v>
      </c>
      <c r="J20" s="140">
        <f>'додаток 3'!J52</f>
        <v>0</v>
      </c>
      <c r="K20" s="140">
        <f>'додаток 3'!K52</f>
        <v>0</v>
      </c>
      <c r="L20" s="140">
        <f>'додаток 3'!L52</f>
        <v>0</v>
      </c>
      <c r="M20" s="140">
        <f>'додаток 3'!M52</f>
        <v>0</v>
      </c>
      <c r="N20" s="139">
        <f t="shared" si="2"/>
        <v>89000</v>
      </c>
      <c r="O20" s="70"/>
      <c r="P20" s="70"/>
      <c r="Q20" s="70"/>
      <c r="R20" s="70"/>
      <c r="S20" s="70"/>
    </row>
    <row r="21" spans="1:19" s="11" customFormat="1" ht="19.5" customHeight="1">
      <c r="A21" s="109" t="s">
        <v>118</v>
      </c>
      <c r="B21" s="92" t="s">
        <v>119</v>
      </c>
      <c r="C21" s="137">
        <f t="shared" si="0"/>
        <v>-89000</v>
      </c>
      <c r="D21" s="140">
        <f>D22+D23</f>
        <v>-89000</v>
      </c>
      <c r="E21" s="140">
        <f aca="true" t="shared" si="4" ref="E21:M21">E22+E23</f>
        <v>-50980</v>
      </c>
      <c r="F21" s="140">
        <f t="shared" si="4"/>
        <v>-15568</v>
      </c>
      <c r="G21" s="140">
        <f t="shared" si="4"/>
        <v>0</v>
      </c>
      <c r="H21" s="140">
        <f t="shared" si="4"/>
        <v>0</v>
      </c>
      <c r="I21" s="140">
        <f t="shared" si="4"/>
        <v>0</v>
      </c>
      <c r="J21" s="140">
        <f t="shared" si="4"/>
        <v>0</v>
      </c>
      <c r="K21" s="140">
        <f t="shared" si="4"/>
        <v>0</v>
      </c>
      <c r="L21" s="140">
        <f t="shared" si="4"/>
        <v>0</v>
      </c>
      <c r="M21" s="140">
        <f t="shared" si="4"/>
        <v>0</v>
      </c>
      <c r="N21" s="139">
        <f t="shared" si="2"/>
        <v>-89000</v>
      </c>
      <c r="O21" s="70"/>
      <c r="P21" s="70"/>
      <c r="Q21" s="70"/>
      <c r="R21" s="70"/>
      <c r="S21" s="70"/>
    </row>
    <row r="22" spans="1:19" s="11" customFormat="1" ht="30.75" customHeight="1">
      <c r="A22" s="109" t="s">
        <v>44</v>
      </c>
      <c r="B22" s="92" t="s">
        <v>120</v>
      </c>
      <c r="C22" s="137">
        <f t="shared" si="0"/>
        <v>1000</v>
      </c>
      <c r="D22" s="140">
        <f>'додаток 3'!D54</f>
        <v>1000</v>
      </c>
      <c r="E22" s="140"/>
      <c r="F22" s="140"/>
      <c r="G22" s="140"/>
      <c r="H22" s="137"/>
      <c r="I22" s="137"/>
      <c r="J22" s="137"/>
      <c r="K22" s="137"/>
      <c r="L22" s="137"/>
      <c r="M22" s="137"/>
      <c r="N22" s="139">
        <f t="shared" si="2"/>
        <v>1000</v>
      </c>
      <c r="O22" s="70"/>
      <c r="P22" s="70"/>
      <c r="Q22" s="70"/>
      <c r="R22" s="70"/>
      <c r="S22" s="70"/>
    </row>
    <row r="23" spans="1:19" s="11" customFormat="1" ht="16.5" customHeight="1">
      <c r="A23" s="109"/>
      <c r="B23" s="92" t="s">
        <v>121</v>
      </c>
      <c r="C23" s="137">
        <f t="shared" si="0"/>
        <v>-90000</v>
      </c>
      <c r="D23" s="140">
        <f>'додаток 3'!D55</f>
        <v>-90000</v>
      </c>
      <c r="E23" s="140">
        <f>'додаток 3'!E55</f>
        <v>-50980</v>
      </c>
      <c r="F23" s="140">
        <f>'додаток 3'!F55</f>
        <v>-15568</v>
      </c>
      <c r="G23" s="140">
        <f>'додаток 3'!G55</f>
        <v>0</v>
      </c>
      <c r="H23" s="140">
        <f>'додаток 3'!H55</f>
        <v>0</v>
      </c>
      <c r="I23" s="140">
        <f>'додаток 3'!I55</f>
        <v>0</v>
      </c>
      <c r="J23" s="140">
        <f>'додаток 3'!J55</f>
        <v>0</v>
      </c>
      <c r="K23" s="140">
        <f>'додаток 3'!K55</f>
        <v>0</v>
      </c>
      <c r="L23" s="140">
        <f>'додаток 3'!L55</f>
        <v>0</v>
      </c>
      <c r="M23" s="140">
        <f>'додаток 3'!M55</f>
        <v>0</v>
      </c>
      <c r="N23" s="139">
        <f t="shared" si="2"/>
        <v>-90000</v>
      </c>
      <c r="O23" s="70"/>
      <c r="P23" s="70"/>
      <c r="Q23" s="70"/>
      <c r="R23" s="70"/>
      <c r="S23" s="70"/>
    </row>
    <row r="24" spans="1:19" s="11" customFormat="1" ht="91.5" customHeight="1">
      <c r="A24" s="109" t="s">
        <v>159</v>
      </c>
      <c r="B24" s="92" t="s">
        <v>160</v>
      </c>
      <c r="C24" s="137">
        <f t="shared" si="0"/>
        <v>80000</v>
      </c>
      <c r="D24" s="140">
        <f>'додаток 3'!D56</f>
        <v>80000</v>
      </c>
      <c r="E24" s="140">
        <f>'додаток 3'!E56</f>
        <v>0</v>
      </c>
      <c r="F24" s="140">
        <f>'додаток 3'!F56</f>
        <v>0</v>
      </c>
      <c r="G24" s="140">
        <f>'додаток 3'!G56</f>
        <v>0</v>
      </c>
      <c r="H24" s="140">
        <f>'додаток 3'!H56</f>
        <v>0</v>
      </c>
      <c r="I24" s="140">
        <f>'додаток 3'!I56</f>
        <v>0</v>
      </c>
      <c r="J24" s="140">
        <f>'додаток 3'!J56</f>
        <v>0</v>
      </c>
      <c r="K24" s="140">
        <f>'додаток 3'!K56</f>
        <v>0</v>
      </c>
      <c r="L24" s="140">
        <f>'додаток 3'!L56</f>
        <v>0</v>
      </c>
      <c r="M24" s="140">
        <f>'додаток 3'!M56</f>
        <v>0</v>
      </c>
      <c r="N24" s="139">
        <f t="shared" si="2"/>
        <v>80000</v>
      </c>
      <c r="O24" s="70"/>
      <c r="P24" s="70"/>
      <c r="Q24" s="70"/>
      <c r="R24" s="70"/>
      <c r="S24" s="70"/>
    </row>
    <row r="25" spans="1:19" s="11" customFormat="1" ht="32.25" customHeight="1">
      <c r="A25" s="109" t="s">
        <v>71</v>
      </c>
      <c r="B25" s="74" t="s">
        <v>72</v>
      </c>
      <c r="C25" s="137">
        <f t="shared" si="0"/>
        <v>230000</v>
      </c>
      <c r="D25" s="140">
        <f>'додаток 3'!D48</f>
        <v>230000</v>
      </c>
      <c r="E25" s="140">
        <f>'додаток 3'!E48</f>
        <v>169000</v>
      </c>
      <c r="F25" s="140">
        <f>'додаток 3'!F48</f>
        <v>0</v>
      </c>
      <c r="G25" s="140">
        <f>'додаток 3'!G48</f>
        <v>0</v>
      </c>
      <c r="H25" s="137">
        <f>'додаток 3'!H48</f>
        <v>0</v>
      </c>
      <c r="I25" s="137">
        <f>'додаток 3'!I48</f>
        <v>0</v>
      </c>
      <c r="J25" s="137">
        <f>'додаток 3'!J48</f>
        <v>0</v>
      </c>
      <c r="K25" s="137">
        <f>'додаток 3'!K48</f>
        <v>0</v>
      </c>
      <c r="L25" s="137">
        <f>'додаток 3'!L48</f>
        <v>0</v>
      </c>
      <c r="M25" s="137">
        <f>'додаток 3'!M48</f>
        <v>0</v>
      </c>
      <c r="N25" s="139">
        <f t="shared" si="2"/>
        <v>230000</v>
      </c>
      <c r="O25" s="70"/>
      <c r="P25" s="70"/>
      <c r="Q25" s="70"/>
      <c r="R25" s="70"/>
      <c r="S25" s="70"/>
    </row>
    <row r="26" spans="1:19" s="11" customFormat="1" ht="20.25" customHeight="1">
      <c r="A26" s="109" t="s">
        <v>146</v>
      </c>
      <c r="B26" s="122" t="s">
        <v>147</v>
      </c>
      <c r="C26" s="137">
        <f t="shared" si="0"/>
        <v>200000</v>
      </c>
      <c r="D26" s="140">
        <f>D27</f>
        <v>0</v>
      </c>
      <c r="E26" s="140">
        <f aca="true" t="shared" si="5" ref="E26:M26">E27</f>
        <v>0</v>
      </c>
      <c r="F26" s="140">
        <f t="shared" si="5"/>
        <v>0</v>
      </c>
      <c r="G26" s="140">
        <f t="shared" si="5"/>
        <v>200000</v>
      </c>
      <c r="H26" s="140">
        <f t="shared" si="5"/>
        <v>0</v>
      </c>
      <c r="I26" s="140">
        <f t="shared" si="5"/>
        <v>0</v>
      </c>
      <c r="J26" s="140">
        <f t="shared" si="5"/>
        <v>0</v>
      </c>
      <c r="K26" s="140">
        <f t="shared" si="5"/>
        <v>0</v>
      </c>
      <c r="L26" s="140">
        <f t="shared" si="5"/>
        <v>0</v>
      </c>
      <c r="M26" s="140">
        <f t="shared" si="5"/>
        <v>0</v>
      </c>
      <c r="N26" s="139">
        <f t="shared" si="2"/>
        <v>200000</v>
      </c>
      <c r="O26" s="70"/>
      <c r="P26" s="70"/>
      <c r="Q26" s="70"/>
      <c r="R26" s="70"/>
      <c r="S26" s="70"/>
    </row>
    <row r="27" spans="1:19" s="11" customFormat="1" ht="32.25" customHeight="1">
      <c r="A27" s="109" t="s">
        <v>44</v>
      </c>
      <c r="B27" s="122" t="s">
        <v>148</v>
      </c>
      <c r="C27" s="137">
        <f t="shared" si="0"/>
        <v>200000</v>
      </c>
      <c r="D27" s="140">
        <f>'додаток 3'!D50</f>
        <v>0</v>
      </c>
      <c r="E27" s="140">
        <f>'додаток 3'!E50</f>
        <v>0</v>
      </c>
      <c r="F27" s="140">
        <f>'додаток 3'!F50</f>
        <v>0</v>
      </c>
      <c r="G27" s="140">
        <f>'додаток 3'!G50</f>
        <v>200000</v>
      </c>
      <c r="H27" s="140">
        <f>'додаток 3'!H50</f>
        <v>0</v>
      </c>
      <c r="I27" s="140">
        <f>'додаток 3'!I50</f>
        <v>0</v>
      </c>
      <c r="J27" s="140">
        <f>'додаток 3'!J50</f>
        <v>0</v>
      </c>
      <c r="K27" s="140">
        <f>'додаток 3'!K50</f>
        <v>0</v>
      </c>
      <c r="L27" s="140">
        <f>'додаток 3'!L50</f>
        <v>0</v>
      </c>
      <c r="M27" s="140">
        <f>'додаток 3'!M50</f>
        <v>0</v>
      </c>
      <c r="N27" s="139">
        <f t="shared" si="2"/>
        <v>200000</v>
      </c>
      <c r="O27" s="70"/>
      <c r="P27" s="70"/>
      <c r="Q27" s="70"/>
      <c r="R27" s="70"/>
      <c r="S27" s="70"/>
    </row>
    <row r="28" spans="1:19" s="11" customFormat="1" ht="33.75" customHeight="1">
      <c r="A28" s="55" t="s">
        <v>111</v>
      </c>
      <c r="B28" s="100" t="s">
        <v>112</v>
      </c>
      <c r="C28" s="134">
        <f>D28+G28</f>
        <v>0</v>
      </c>
      <c r="D28" s="141"/>
      <c r="E28" s="141"/>
      <c r="F28" s="141"/>
      <c r="G28" s="141"/>
      <c r="H28" s="142">
        <f>I28+L28</f>
        <v>61200</v>
      </c>
      <c r="I28" s="142">
        <f>'додаток 3'!I72</f>
        <v>0</v>
      </c>
      <c r="J28" s="142">
        <f>'додаток 3'!J72</f>
        <v>0</v>
      </c>
      <c r="K28" s="142">
        <f>'додаток 3'!K72</f>
        <v>0</v>
      </c>
      <c r="L28" s="142">
        <f>'додаток 3'!L72</f>
        <v>61200</v>
      </c>
      <c r="M28" s="142">
        <f>'додаток 3'!M72</f>
        <v>0</v>
      </c>
      <c r="N28" s="136">
        <f t="shared" si="2"/>
        <v>61200</v>
      </c>
      <c r="O28" s="70"/>
      <c r="P28" s="70"/>
      <c r="Q28" s="70"/>
      <c r="R28" s="70"/>
      <c r="S28" s="70"/>
    </row>
    <row r="29" spans="1:14" s="11" customFormat="1" ht="15.75">
      <c r="A29" s="55" t="s">
        <v>56</v>
      </c>
      <c r="B29" s="56" t="s">
        <v>57</v>
      </c>
      <c r="C29" s="134">
        <f>D29+G29</f>
        <v>500000</v>
      </c>
      <c r="D29" s="134">
        <f>'додаток 3'!D57</f>
        <v>490000</v>
      </c>
      <c r="E29" s="134">
        <f>'додаток 3'!E57</f>
        <v>0</v>
      </c>
      <c r="F29" s="134">
        <f>'додаток 3'!F57</f>
        <v>0</v>
      </c>
      <c r="G29" s="134">
        <f>'додаток 3'!G57</f>
        <v>10000</v>
      </c>
      <c r="H29" s="134">
        <f>'додаток 3'!H57</f>
        <v>0</v>
      </c>
      <c r="I29" s="134">
        <f>'додаток 3'!I57</f>
        <v>0</v>
      </c>
      <c r="J29" s="134">
        <f>'додаток 3'!J57</f>
        <v>0</v>
      </c>
      <c r="K29" s="134">
        <f>'додаток 3'!K57</f>
        <v>0</v>
      </c>
      <c r="L29" s="134">
        <f>'додаток 3'!L57</f>
        <v>0</v>
      </c>
      <c r="M29" s="134">
        <f>'додаток 3'!M57</f>
        <v>0</v>
      </c>
      <c r="N29" s="136">
        <f t="shared" si="2"/>
        <v>500000</v>
      </c>
    </row>
    <row r="30" spans="1:14" s="11" customFormat="1" ht="15.75">
      <c r="A30" s="55">
        <v>130000</v>
      </c>
      <c r="B30" s="56" t="s">
        <v>185</v>
      </c>
      <c r="C30" s="134">
        <f>D30+G30</f>
        <v>280236</v>
      </c>
      <c r="D30" s="134">
        <f>'додаток 3'!D66</f>
        <v>280236</v>
      </c>
      <c r="E30" s="134">
        <f>'додаток 3'!E66</f>
        <v>0</v>
      </c>
      <c r="F30" s="134">
        <f>'додаток 3'!F66</f>
        <v>0</v>
      </c>
      <c r="G30" s="134">
        <f>'додаток 3'!G66</f>
        <v>0</v>
      </c>
      <c r="H30" s="134">
        <f>'додаток 3'!H66</f>
        <v>0</v>
      </c>
      <c r="I30" s="134">
        <f>'додаток 3'!I66</f>
        <v>0</v>
      </c>
      <c r="J30" s="134">
        <f>'додаток 3'!J66</f>
        <v>0</v>
      </c>
      <c r="K30" s="134">
        <f>'додаток 3'!K66</f>
        <v>0</v>
      </c>
      <c r="L30" s="134">
        <f>'додаток 3'!L66</f>
        <v>0</v>
      </c>
      <c r="M30" s="134">
        <f>'додаток 3'!M66</f>
        <v>0</v>
      </c>
      <c r="N30" s="136">
        <f t="shared" si="2"/>
        <v>280236</v>
      </c>
    </row>
    <row r="31" spans="1:14" s="11" customFormat="1" ht="15.75">
      <c r="A31" s="55" t="s">
        <v>80</v>
      </c>
      <c r="B31" s="56" t="s">
        <v>63</v>
      </c>
      <c r="C31" s="134">
        <f>D31+G31</f>
        <v>-400000</v>
      </c>
      <c r="D31" s="134">
        <f aca="true" t="shared" si="6" ref="D31:N31">D32+D36</f>
        <v>0</v>
      </c>
      <c r="E31" s="134">
        <f t="shared" si="6"/>
        <v>0</v>
      </c>
      <c r="F31" s="134">
        <f t="shared" si="6"/>
        <v>0</v>
      </c>
      <c r="G31" s="134">
        <f t="shared" si="6"/>
        <v>-400000</v>
      </c>
      <c r="H31" s="134">
        <f t="shared" si="6"/>
        <v>44694947</v>
      </c>
      <c r="I31" s="134">
        <f t="shared" si="6"/>
        <v>0</v>
      </c>
      <c r="J31" s="134">
        <f t="shared" si="6"/>
        <v>0</v>
      </c>
      <c r="K31" s="134">
        <f t="shared" si="6"/>
        <v>0</v>
      </c>
      <c r="L31" s="134">
        <f t="shared" si="6"/>
        <v>44694947</v>
      </c>
      <c r="M31" s="134">
        <f t="shared" si="6"/>
        <v>44694947</v>
      </c>
      <c r="N31" s="136">
        <f t="shared" si="6"/>
        <v>44294947</v>
      </c>
    </row>
    <row r="32" spans="1:14" s="11" customFormat="1" ht="15.75">
      <c r="A32" s="84">
        <v>150101</v>
      </c>
      <c r="B32" s="77" t="s">
        <v>64</v>
      </c>
      <c r="C32" s="137">
        <f aca="true" t="shared" si="7" ref="C32:C39">D32+G32</f>
        <v>0</v>
      </c>
      <c r="D32" s="137">
        <f>'додаток 3'!D74</f>
        <v>0</v>
      </c>
      <c r="E32" s="137">
        <f>'додаток 3'!E74</f>
        <v>0</v>
      </c>
      <c r="F32" s="137">
        <f>'додаток 3'!F74</f>
        <v>0</v>
      </c>
      <c r="G32" s="137">
        <f>'додаток 3'!G74</f>
        <v>0</v>
      </c>
      <c r="H32" s="137">
        <f>'додаток 3'!H74</f>
        <v>44694947</v>
      </c>
      <c r="I32" s="137">
        <f>'додаток 3'!I74</f>
        <v>0</v>
      </c>
      <c r="J32" s="137">
        <f>'додаток 3'!J74</f>
        <v>0</v>
      </c>
      <c r="K32" s="137">
        <f>'додаток 3'!K74</f>
        <v>0</v>
      </c>
      <c r="L32" s="140">
        <f>'додаток 3'!L74</f>
        <v>44694947</v>
      </c>
      <c r="M32" s="140">
        <f>'додаток 3'!M74</f>
        <v>44694947</v>
      </c>
      <c r="N32" s="139">
        <f aca="true" t="shared" si="8" ref="N32:N37">C32+H32</f>
        <v>44694947</v>
      </c>
    </row>
    <row r="33" spans="1:14" s="11" customFormat="1" ht="51.75" customHeight="1">
      <c r="A33" s="109" t="s">
        <v>44</v>
      </c>
      <c r="B33" s="77" t="s">
        <v>87</v>
      </c>
      <c r="C33" s="137">
        <f t="shared" si="7"/>
        <v>0</v>
      </c>
      <c r="D33" s="137">
        <f>'додаток 3'!D75</f>
        <v>0</v>
      </c>
      <c r="E33" s="137">
        <f>'додаток 3'!E75</f>
        <v>0</v>
      </c>
      <c r="F33" s="137">
        <f>'додаток 3'!F75</f>
        <v>0</v>
      </c>
      <c r="G33" s="137">
        <f>'додаток 3'!G75</f>
        <v>0</v>
      </c>
      <c r="H33" s="137">
        <f>'додаток 3'!H75</f>
        <v>26972500</v>
      </c>
      <c r="I33" s="137">
        <f>'додаток 3'!I75</f>
        <v>0</v>
      </c>
      <c r="J33" s="137">
        <f>'додаток 3'!J75</f>
        <v>0</v>
      </c>
      <c r="K33" s="137">
        <f>'додаток 3'!K75</f>
        <v>0</v>
      </c>
      <c r="L33" s="140">
        <f>'додаток 3'!L75</f>
        <v>26972500</v>
      </c>
      <c r="M33" s="140">
        <f>'додаток 3'!M75</f>
        <v>26972500</v>
      </c>
      <c r="N33" s="139">
        <f t="shared" si="8"/>
        <v>26972500</v>
      </c>
    </row>
    <row r="34" spans="1:14" s="11" customFormat="1" ht="179.25" customHeight="1">
      <c r="A34" s="109"/>
      <c r="B34" s="81" t="s">
        <v>108</v>
      </c>
      <c r="C34" s="137">
        <f t="shared" si="7"/>
        <v>0</v>
      </c>
      <c r="D34" s="137">
        <f>'додаток 3'!D76</f>
        <v>0</v>
      </c>
      <c r="E34" s="137">
        <f>'додаток 3'!E76</f>
        <v>0</v>
      </c>
      <c r="F34" s="137">
        <f>'додаток 3'!F76</f>
        <v>0</v>
      </c>
      <c r="G34" s="137">
        <f>'додаток 3'!G76</f>
        <v>0</v>
      </c>
      <c r="H34" s="137">
        <f>'додаток 3'!H76</f>
        <v>14836100</v>
      </c>
      <c r="I34" s="137">
        <f>'додаток 3'!I76</f>
        <v>0</v>
      </c>
      <c r="J34" s="137">
        <f>'додаток 3'!J76</f>
        <v>0</v>
      </c>
      <c r="K34" s="137">
        <f>'додаток 3'!K76</f>
        <v>0</v>
      </c>
      <c r="L34" s="140">
        <f>'додаток 3'!L76</f>
        <v>14836100</v>
      </c>
      <c r="M34" s="140">
        <f>'додаток 3'!M76</f>
        <v>14836100</v>
      </c>
      <c r="N34" s="139">
        <f t="shared" si="8"/>
        <v>14836100</v>
      </c>
    </row>
    <row r="35" spans="1:14" s="11" customFormat="1" ht="32.25" customHeight="1">
      <c r="A35" s="109"/>
      <c r="B35" s="81" t="s">
        <v>188</v>
      </c>
      <c r="C35" s="137">
        <f t="shared" si="7"/>
        <v>0</v>
      </c>
      <c r="D35" s="137">
        <f>'додаток 3'!D77</f>
        <v>0</v>
      </c>
      <c r="E35" s="137">
        <f>'додаток 3'!E77</f>
        <v>0</v>
      </c>
      <c r="F35" s="137">
        <f>'додаток 3'!F77</f>
        <v>0</v>
      </c>
      <c r="G35" s="137">
        <f>'додаток 3'!G77</f>
        <v>0</v>
      </c>
      <c r="H35" s="137">
        <f>'додаток 3'!H77</f>
        <v>1815476</v>
      </c>
      <c r="I35" s="137">
        <f>'додаток 3'!I77</f>
        <v>0</v>
      </c>
      <c r="J35" s="137">
        <f>'додаток 3'!J77</f>
        <v>0</v>
      </c>
      <c r="K35" s="137">
        <f>'додаток 3'!K77</f>
        <v>0</v>
      </c>
      <c r="L35" s="140">
        <f>'додаток 3'!L77</f>
        <v>1815476</v>
      </c>
      <c r="M35" s="140">
        <f>'додаток 3'!M77</f>
        <v>1815476</v>
      </c>
      <c r="N35" s="139">
        <f t="shared" si="8"/>
        <v>1815476</v>
      </c>
    </row>
    <row r="36" spans="1:14" s="11" customFormat="1" ht="47.25" customHeight="1">
      <c r="A36" s="116" t="s">
        <v>88</v>
      </c>
      <c r="B36" s="80" t="s">
        <v>89</v>
      </c>
      <c r="C36" s="137">
        <f t="shared" si="7"/>
        <v>-400000</v>
      </c>
      <c r="D36" s="140">
        <f>D37</f>
        <v>0</v>
      </c>
      <c r="E36" s="140">
        <f aca="true" t="shared" si="9" ref="E36:M36">E37</f>
        <v>0</v>
      </c>
      <c r="F36" s="140">
        <f t="shared" si="9"/>
        <v>0</v>
      </c>
      <c r="G36" s="140">
        <f t="shared" si="9"/>
        <v>-400000</v>
      </c>
      <c r="H36" s="137">
        <f t="shared" si="9"/>
        <v>0</v>
      </c>
      <c r="I36" s="137">
        <f t="shared" si="9"/>
        <v>0</v>
      </c>
      <c r="J36" s="137">
        <f t="shared" si="9"/>
        <v>0</v>
      </c>
      <c r="K36" s="137">
        <f t="shared" si="9"/>
        <v>0</v>
      </c>
      <c r="L36" s="137">
        <f t="shared" si="9"/>
        <v>0</v>
      </c>
      <c r="M36" s="137">
        <f t="shared" si="9"/>
        <v>0</v>
      </c>
      <c r="N36" s="139">
        <f t="shared" si="8"/>
        <v>-400000</v>
      </c>
    </row>
    <row r="37" spans="1:14" s="11" customFormat="1" ht="81" customHeight="1">
      <c r="A37" s="109" t="s">
        <v>44</v>
      </c>
      <c r="B37" s="77" t="s">
        <v>90</v>
      </c>
      <c r="C37" s="137">
        <f t="shared" si="7"/>
        <v>-400000</v>
      </c>
      <c r="D37" s="140">
        <f>'додаток 3'!D79</f>
        <v>0</v>
      </c>
      <c r="E37" s="140">
        <f>'додаток 3'!E79</f>
        <v>0</v>
      </c>
      <c r="F37" s="140">
        <f>'додаток 3'!F79</f>
        <v>0</v>
      </c>
      <c r="G37" s="140">
        <f>'додаток 3'!G79</f>
        <v>-400000</v>
      </c>
      <c r="H37" s="137">
        <f>'додаток 3'!H79</f>
        <v>0</v>
      </c>
      <c r="I37" s="137">
        <f>'додаток 3'!I79</f>
        <v>0</v>
      </c>
      <c r="J37" s="137">
        <f>'додаток 3'!J79</f>
        <v>0</v>
      </c>
      <c r="K37" s="137">
        <f>'додаток 3'!K79</f>
        <v>0</v>
      </c>
      <c r="L37" s="137">
        <f>'додаток 3'!L79</f>
        <v>0</v>
      </c>
      <c r="M37" s="137">
        <f>'додаток 3'!M79</f>
        <v>0</v>
      </c>
      <c r="N37" s="139">
        <f t="shared" si="8"/>
        <v>-400000</v>
      </c>
    </row>
    <row r="38" spans="1:14" s="11" customFormat="1" ht="38.25" customHeight="1">
      <c r="A38" s="129">
        <v>180000</v>
      </c>
      <c r="B38" s="98" t="s">
        <v>102</v>
      </c>
      <c r="C38" s="143">
        <f t="shared" si="7"/>
        <v>0</v>
      </c>
      <c r="D38" s="134">
        <f>D39</f>
        <v>0</v>
      </c>
      <c r="E38" s="134">
        <f aca="true" t="shared" si="10" ref="E38:M38">E39</f>
        <v>0</v>
      </c>
      <c r="F38" s="134">
        <f t="shared" si="10"/>
        <v>0</v>
      </c>
      <c r="G38" s="134">
        <f t="shared" si="10"/>
        <v>0</v>
      </c>
      <c r="H38" s="134">
        <f t="shared" si="10"/>
        <v>913133</v>
      </c>
      <c r="I38" s="134">
        <f t="shared" si="10"/>
        <v>0</v>
      </c>
      <c r="J38" s="134">
        <f t="shared" si="10"/>
        <v>0</v>
      </c>
      <c r="K38" s="134">
        <f t="shared" si="10"/>
        <v>0</v>
      </c>
      <c r="L38" s="134">
        <f t="shared" si="10"/>
        <v>913133</v>
      </c>
      <c r="M38" s="134">
        <f t="shared" si="10"/>
        <v>913133</v>
      </c>
      <c r="N38" s="136">
        <f aca="true" t="shared" si="11" ref="N38:N51">C38+H38</f>
        <v>913133</v>
      </c>
    </row>
    <row r="39" spans="1:14" s="11" customFormat="1" ht="64.5" customHeight="1">
      <c r="A39" s="124" t="s">
        <v>101</v>
      </c>
      <c r="B39" s="78" t="s">
        <v>193</v>
      </c>
      <c r="C39" s="144">
        <f t="shared" si="7"/>
        <v>0</v>
      </c>
      <c r="D39" s="137">
        <f>'додаток 3'!D70+'додаток 3'!D9</f>
        <v>0</v>
      </c>
      <c r="E39" s="137">
        <f>'додаток 3'!E70+'додаток 3'!E9</f>
        <v>0</v>
      </c>
      <c r="F39" s="137">
        <f>'додаток 3'!F70+'додаток 3'!F9</f>
        <v>0</v>
      </c>
      <c r="G39" s="137">
        <f>'додаток 3'!G70+'додаток 3'!G9</f>
        <v>0</v>
      </c>
      <c r="H39" s="137">
        <f>'додаток 3'!H70+'додаток 3'!H9</f>
        <v>913133</v>
      </c>
      <c r="I39" s="140">
        <f>'додаток 3'!I70+'додаток 3'!I9</f>
        <v>0</v>
      </c>
      <c r="J39" s="140">
        <f>'додаток 3'!J70+'додаток 3'!J9</f>
        <v>0</v>
      </c>
      <c r="K39" s="140">
        <f>'додаток 3'!K70+'додаток 3'!K9</f>
        <v>0</v>
      </c>
      <c r="L39" s="140">
        <f>'додаток 3'!L70+'додаток 3'!L9</f>
        <v>913133</v>
      </c>
      <c r="M39" s="140">
        <f>'додаток 3'!M70+'додаток 3'!M9</f>
        <v>913133</v>
      </c>
      <c r="N39" s="139">
        <f t="shared" si="11"/>
        <v>913133</v>
      </c>
    </row>
    <row r="40" spans="1:14" s="36" customFormat="1" ht="31.5">
      <c r="A40" s="55" t="s">
        <v>65</v>
      </c>
      <c r="B40" s="56" t="s">
        <v>66</v>
      </c>
      <c r="C40" s="134">
        <f aca="true" t="shared" si="12" ref="C40:N40">C42+C44+C49+C41</f>
        <v>32388972</v>
      </c>
      <c r="D40" s="134">
        <f t="shared" si="12"/>
        <v>276524</v>
      </c>
      <c r="E40" s="134">
        <f t="shared" si="12"/>
        <v>15800</v>
      </c>
      <c r="F40" s="134">
        <f t="shared" si="12"/>
        <v>844</v>
      </c>
      <c r="G40" s="134">
        <f t="shared" si="12"/>
        <v>36152647</v>
      </c>
      <c r="H40" s="134">
        <f t="shared" si="12"/>
        <v>0</v>
      </c>
      <c r="I40" s="134">
        <f t="shared" si="12"/>
        <v>0</v>
      </c>
      <c r="J40" s="134">
        <f t="shared" si="12"/>
        <v>0</v>
      </c>
      <c r="K40" s="134">
        <f t="shared" si="12"/>
        <v>0</v>
      </c>
      <c r="L40" s="134">
        <f t="shared" si="12"/>
        <v>0</v>
      </c>
      <c r="M40" s="134">
        <f t="shared" si="12"/>
        <v>0</v>
      </c>
      <c r="N40" s="134">
        <f t="shared" si="12"/>
        <v>32388972</v>
      </c>
    </row>
    <row r="41" spans="1:14" s="36" customFormat="1" ht="31.5">
      <c r="A41" s="130" t="s">
        <v>203</v>
      </c>
      <c r="B41" s="85" t="s">
        <v>202</v>
      </c>
      <c r="C41" s="137">
        <f>'додаток 3'!C88</f>
        <v>-200000</v>
      </c>
      <c r="D41" s="137">
        <f>'додаток 3'!D88</f>
        <v>0</v>
      </c>
      <c r="E41" s="137">
        <f>'додаток 3'!E88</f>
        <v>0</v>
      </c>
      <c r="F41" s="137">
        <f>'додаток 3'!F88</f>
        <v>0</v>
      </c>
      <c r="G41" s="137">
        <f>'додаток 3'!G88</f>
        <v>0</v>
      </c>
      <c r="H41" s="137">
        <f>'додаток 3'!H88</f>
        <v>0</v>
      </c>
      <c r="I41" s="137">
        <f>'додаток 3'!I88</f>
        <v>0</v>
      </c>
      <c r="J41" s="137">
        <f>'додаток 3'!J88</f>
        <v>0</v>
      </c>
      <c r="K41" s="137">
        <f>'додаток 3'!K88</f>
        <v>0</v>
      </c>
      <c r="L41" s="137">
        <f>'додаток 3'!L88</f>
        <v>0</v>
      </c>
      <c r="M41" s="137">
        <f>'додаток 3'!M88</f>
        <v>0</v>
      </c>
      <c r="N41" s="139">
        <f t="shared" si="11"/>
        <v>-200000</v>
      </c>
    </row>
    <row r="42" spans="1:14" s="36" customFormat="1" ht="60">
      <c r="A42" s="179" t="s">
        <v>196</v>
      </c>
      <c r="B42" s="182" t="s">
        <v>197</v>
      </c>
      <c r="C42" s="137">
        <f>D42+G42</f>
        <v>40000</v>
      </c>
      <c r="D42" s="140">
        <f>'додаток 3'!D12</f>
        <v>40000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9">
        <f t="shared" si="11"/>
        <v>40000</v>
      </c>
    </row>
    <row r="43" spans="1:14" s="36" customFormat="1" ht="90">
      <c r="A43" s="180" t="s">
        <v>44</v>
      </c>
      <c r="B43" s="92" t="s">
        <v>179</v>
      </c>
      <c r="C43" s="137">
        <f>D43+G43</f>
        <v>40000</v>
      </c>
      <c r="D43" s="140">
        <f>'додаток 3'!D13</f>
        <v>40000</v>
      </c>
      <c r="E43" s="137"/>
      <c r="F43" s="137"/>
      <c r="G43" s="137"/>
      <c r="H43" s="137"/>
      <c r="I43" s="137"/>
      <c r="J43" s="137"/>
      <c r="K43" s="137"/>
      <c r="L43" s="137"/>
      <c r="M43" s="137"/>
      <c r="N43" s="139">
        <f t="shared" si="11"/>
        <v>40000</v>
      </c>
    </row>
    <row r="44" spans="1:14" s="36" customFormat="1" ht="15.75">
      <c r="A44" s="109" t="s">
        <v>3</v>
      </c>
      <c r="B44" s="78" t="s">
        <v>50</v>
      </c>
      <c r="C44" s="183">
        <f>C45+C46+C47+C48</f>
        <v>-3603675</v>
      </c>
      <c r="D44" s="183">
        <f aca="true" t="shared" si="13" ref="D44:N44">D45+D46+D47+D48</f>
        <v>236524</v>
      </c>
      <c r="E44" s="183">
        <f t="shared" si="13"/>
        <v>15800</v>
      </c>
      <c r="F44" s="183">
        <f t="shared" si="13"/>
        <v>844</v>
      </c>
      <c r="G44" s="183">
        <f t="shared" si="13"/>
        <v>0</v>
      </c>
      <c r="H44" s="183">
        <f t="shared" si="13"/>
        <v>0</v>
      </c>
      <c r="I44" s="183">
        <f t="shared" si="13"/>
        <v>0</v>
      </c>
      <c r="J44" s="183">
        <f t="shared" si="13"/>
        <v>0</v>
      </c>
      <c r="K44" s="183">
        <f t="shared" si="13"/>
        <v>0</v>
      </c>
      <c r="L44" s="183">
        <f t="shared" si="13"/>
        <v>0</v>
      </c>
      <c r="M44" s="183">
        <f t="shared" si="13"/>
        <v>0</v>
      </c>
      <c r="N44" s="183">
        <f t="shared" si="13"/>
        <v>-3603675</v>
      </c>
    </row>
    <row r="45" spans="1:14" s="36" customFormat="1" ht="47.25" customHeight="1">
      <c r="A45" s="109" t="s">
        <v>44</v>
      </c>
      <c r="B45" s="78" t="s">
        <v>105</v>
      </c>
      <c r="C45" s="137">
        <f>D45+G45</f>
        <v>11524</v>
      </c>
      <c r="D45" s="140">
        <f>'додаток 3'!D10</f>
        <v>11524</v>
      </c>
      <c r="E45" s="140">
        <f>'додаток 3'!E10</f>
        <v>0</v>
      </c>
      <c r="F45" s="140">
        <f>'додаток 3'!F10</f>
        <v>0</v>
      </c>
      <c r="G45" s="140">
        <f>'додаток 3'!G10</f>
        <v>0</v>
      </c>
      <c r="H45" s="140">
        <f>'додаток 3'!H10</f>
        <v>0</v>
      </c>
      <c r="I45" s="140">
        <f>'додаток 3'!I10</f>
        <v>0</v>
      </c>
      <c r="J45" s="140">
        <f>'додаток 3'!J10</f>
        <v>0</v>
      </c>
      <c r="K45" s="140">
        <f>'додаток 3'!K10</f>
        <v>0</v>
      </c>
      <c r="L45" s="140">
        <f>'додаток 3'!L10</f>
        <v>0</v>
      </c>
      <c r="M45" s="140">
        <f>'додаток 3'!M10</f>
        <v>0</v>
      </c>
      <c r="N45" s="139">
        <f t="shared" si="11"/>
        <v>11524</v>
      </c>
    </row>
    <row r="46" spans="1:14" s="36" customFormat="1" ht="45">
      <c r="A46" s="109"/>
      <c r="B46" s="117" t="s">
        <v>182</v>
      </c>
      <c r="C46" s="137">
        <f>D46+G46</f>
        <v>25000</v>
      </c>
      <c r="D46" s="140">
        <f>'додаток 3'!D15</f>
        <v>25000</v>
      </c>
      <c r="E46" s="140">
        <f>'додаток 3'!E15</f>
        <v>15800</v>
      </c>
      <c r="F46" s="140">
        <f>'додаток 3'!F15</f>
        <v>844</v>
      </c>
      <c r="G46" s="140">
        <f>'додаток 3'!G15</f>
        <v>0</v>
      </c>
      <c r="H46" s="137">
        <f>'додаток 3'!H15</f>
        <v>0</v>
      </c>
      <c r="I46" s="137">
        <f>'додаток 3'!I15</f>
        <v>0</v>
      </c>
      <c r="J46" s="137">
        <f>'додаток 3'!J15</f>
        <v>0</v>
      </c>
      <c r="K46" s="137">
        <f>'додаток 3'!K15</f>
        <v>0</v>
      </c>
      <c r="L46" s="137">
        <f>'додаток 3'!L15</f>
        <v>0</v>
      </c>
      <c r="M46" s="137">
        <f>'додаток 3'!M15</f>
        <v>0</v>
      </c>
      <c r="N46" s="139">
        <f t="shared" si="11"/>
        <v>25000</v>
      </c>
    </row>
    <row r="47" spans="1:14" s="36" customFormat="1" ht="78.75">
      <c r="A47" s="109"/>
      <c r="B47" s="81" t="s">
        <v>183</v>
      </c>
      <c r="C47" s="137">
        <f>D47+G47</f>
        <v>200000</v>
      </c>
      <c r="D47" s="140">
        <f>'додаток 3'!D87</f>
        <v>200000</v>
      </c>
      <c r="E47" s="140">
        <f>'додаток 3'!E87</f>
        <v>0</v>
      </c>
      <c r="F47" s="140">
        <f>'додаток 3'!F87</f>
        <v>0</v>
      </c>
      <c r="G47" s="140">
        <f>'додаток 3'!G87</f>
        <v>0</v>
      </c>
      <c r="H47" s="137">
        <f>'додаток 3'!H87</f>
        <v>0</v>
      </c>
      <c r="I47" s="137">
        <f>'додаток 3'!I87</f>
        <v>0</v>
      </c>
      <c r="J47" s="137">
        <f>'додаток 3'!J87</f>
        <v>0</v>
      </c>
      <c r="K47" s="137">
        <f>'додаток 3'!K87</f>
        <v>0</v>
      </c>
      <c r="L47" s="137">
        <f>'додаток 3'!L87</f>
        <v>0</v>
      </c>
      <c r="M47" s="137">
        <f>'додаток 3'!M87</f>
        <v>0</v>
      </c>
      <c r="N47" s="139">
        <f t="shared" si="11"/>
        <v>200000</v>
      </c>
    </row>
    <row r="48" spans="1:14" s="36" customFormat="1" ht="47.25">
      <c r="A48" s="109"/>
      <c r="B48" s="81" t="s">
        <v>46</v>
      </c>
      <c r="C48" s="137">
        <v>-3840199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9">
        <f t="shared" si="11"/>
        <v>-3840199</v>
      </c>
    </row>
    <row r="49" spans="1:14" s="36" customFormat="1" ht="63" customHeight="1">
      <c r="A49" s="130" t="s">
        <v>59</v>
      </c>
      <c r="B49" s="85" t="s">
        <v>60</v>
      </c>
      <c r="C49" s="137">
        <f>'додаток 3'!C81</f>
        <v>36152647</v>
      </c>
      <c r="D49" s="137">
        <f>'додаток 3'!D81</f>
        <v>0</v>
      </c>
      <c r="E49" s="137">
        <f>'додаток 3'!E81</f>
        <v>0</v>
      </c>
      <c r="F49" s="137">
        <f>'додаток 3'!F81</f>
        <v>0</v>
      </c>
      <c r="G49" s="140">
        <f>'додаток 3'!G81</f>
        <v>36152647</v>
      </c>
      <c r="H49" s="137">
        <f>'додаток 3'!H81</f>
        <v>0</v>
      </c>
      <c r="I49" s="137">
        <f>'додаток 3'!I81</f>
        <v>0</v>
      </c>
      <c r="J49" s="137">
        <f>'додаток 3'!J81</f>
        <v>0</v>
      </c>
      <c r="K49" s="137">
        <f>'додаток 3'!K81</f>
        <v>0</v>
      </c>
      <c r="L49" s="137">
        <f>'додаток 3'!L81</f>
        <v>0</v>
      </c>
      <c r="M49" s="137">
        <f>'додаток 3'!M81</f>
        <v>0</v>
      </c>
      <c r="N49" s="139">
        <f t="shared" si="11"/>
        <v>36152647</v>
      </c>
    </row>
    <row r="50" spans="1:14" s="36" customFormat="1" ht="52.5" customHeight="1">
      <c r="A50" s="109" t="s">
        <v>44</v>
      </c>
      <c r="B50" s="81" t="s">
        <v>87</v>
      </c>
      <c r="C50" s="137">
        <f>D50+G50</f>
        <v>26972500</v>
      </c>
      <c r="D50" s="137">
        <f>'додаток 3'!D82</f>
        <v>0</v>
      </c>
      <c r="E50" s="137">
        <f>'додаток 3'!E82</f>
        <v>0</v>
      </c>
      <c r="F50" s="137">
        <f>'додаток 3'!F82</f>
        <v>0</v>
      </c>
      <c r="G50" s="140">
        <f>'додаток 3'!G82</f>
        <v>26972500</v>
      </c>
      <c r="H50" s="137">
        <f>'додаток 3'!H82</f>
        <v>0</v>
      </c>
      <c r="I50" s="137">
        <f>'додаток 3'!I82</f>
        <v>0</v>
      </c>
      <c r="J50" s="137">
        <f>'додаток 3'!J82</f>
        <v>0</v>
      </c>
      <c r="K50" s="137">
        <f>'додаток 3'!K82</f>
        <v>0</v>
      </c>
      <c r="L50" s="137">
        <f>'додаток 3'!L82</f>
        <v>0</v>
      </c>
      <c r="M50" s="137">
        <f>'додаток 3'!M82</f>
        <v>0</v>
      </c>
      <c r="N50" s="139">
        <f t="shared" si="11"/>
        <v>26972500</v>
      </c>
    </row>
    <row r="51" spans="1:14" s="36" customFormat="1" ht="32.25" customHeight="1">
      <c r="A51" s="109"/>
      <c r="B51" s="81" t="s">
        <v>188</v>
      </c>
      <c r="C51" s="137">
        <f>D51+G51</f>
        <v>1815476</v>
      </c>
      <c r="D51" s="137">
        <f>'додаток 3'!D83</f>
        <v>0</v>
      </c>
      <c r="E51" s="137">
        <f>'додаток 3'!E83</f>
        <v>0</v>
      </c>
      <c r="F51" s="137">
        <f>'додаток 3'!F83</f>
        <v>0</v>
      </c>
      <c r="G51" s="140">
        <f>'додаток 3'!G83</f>
        <v>1815476</v>
      </c>
      <c r="H51" s="137">
        <f>'додаток 3'!H83</f>
        <v>0</v>
      </c>
      <c r="I51" s="137">
        <f>'додаток 3'!I83</f>
        <v>0</v>
      </c>
      <c r="J51" s="137">
        <f>'додаток 3'!J83</f>
        <v>0</v>
      </c>
      <c r="K51" s="137">
        <f>'додаток 3'!K83</f>
        <v>0</v>
      </c>
      <c r="L51" s="137">
        <f>'додаток 3'!L83</f>
        <v>0</v>
      </c>
      <c r="M51" s="137">
        <f>'додаток 3'!M83</f>
        <v>0</v>
      </c>
      <c r="N51" s="139">
        <f t="shared" si="11"/>
        <v>1815476</v>
      </c>
    </row>
    <row r="52" spans="1:14" s="46" customFormat="1" ht="18.75">
      <c r="A52" s="55"/>
      <c r="B52" s="56" t="s">
        <v>25</v>
      </c>
      <c r="C52" s="145">
        <f aca="true" t="shared" si="14" ref="C52:N52">C12+C14+C15+C16+C28+C29+C30+C31+C38+C40</f>
        <v>37198808</v>
      </c>
      <c r="D52" s="145">
        <f t="shared" si="14"/>
        <v>4123652</v>
      </c>
      <c r="E52" s="145">
        <f t="shared" si="14"/>
        <v>733892</v>
      </c>
      <c r="F52" s="145">
        <f t="shared" si="14"/>
        <v>102915</v>
      </c>
      <c r="G52" s="145">
        <f t="shared" si="14"/>
        <v>37115355</v>
      </c>
      <c r="H52" s="145">
        <f t="shared" si="14"/>
        <v>45669280</v>
      </c>
      <c r="I52" s="145">
        <f t="shared" si="14"/>
        <v>0</v>
      </c>
      <c r="J52" s="145">
        <f t="shared" si="14"/>
        <v>0</v>
      </c>
      <c r="K52" s="145">
        <f t="shared" si="14"/>
        <v>0</v>
      </c>
      <c r="L52" s="145">
        <f t="shared" si="14"/>
        <v>45669280</v>
      </c>
      <c r="M52" s="145">
        <f t="shared" si="14"/>
        <v>45608080</v>
      </c>
      <c r="N52" s="146">
        <f t="shared" si="14"/>
        <v>82868088</v>
      </c>
    </row>
    <row r="53" spans="1:14" s="36" customFormat="1" ht="18.75">
      <c r="A53" s="55"/>
      <c r="B53" s="56" t="s">
        <v>18</v>
      </c>
      <c r="C53" s="147">
        <f>C55+C56+C58+C65+C54+C57</f>
        <v>-22919025</v>
      </c>
      <c r="D53" s="147">
        <f aca="true" t="shared" si="15" ref="D53:N53">D55+D56+D58+D65+D54+D57</f>
        <v>310475</v>
      </c>
      <c r="E53" s="147">
        <f t="shared" si="15"/>
        <v>0</v>
      </c>
      <c r="F53" s="147">
        <f t="shared" si="15"/>
        <v>0</v>
      </c>
      <c r="G53" s="147">
        <f t="shared" si="15"/>
        <v>-23229500</v>
      </c>
      <c r="H53" s="147">
        <f t="shared" si="15"/>
        <v>15102700</v>
      </c>
      <c r="I53" s="147">
        <f t="shared" si="15"/>
        <v>30000000</v>
      </c>
      <c r="J53" s="147">
        <f t="shared" si="15"/>
        <v>0</v>
      </c>
      <c r="K53" s="147">
        <f t="shared" si="15"/>
        <v>0</v>
      </c>
      <c r="L53" s="147">
        <f t="shared" si="15"/>
        <v>-14897300</v>
      </c>
      <c r="M53" s="147">
        <f t="shared" si="15"/>
        <v>0</v>
      </c>
      <c r="N53" s="147">
        <f t="shared" si="15"/>
        <v>-7816325</v>
      </c>
    </row>
    <row r="54" spans="1:26" s="36" customFormat="1" ht="16.5">
      <c r="A54" s="116" t="s">
        <v>189</v>
      </c>
      <c r="B54" s="71" t="s">
        <v>190</v>
      </c>
      <c r="C54" s="148">
        <f aca="true" t="shared" si="16" ref="C54:C65">D54+G54</f>
        <v>200000</v>
      </c>
      <c r="D54" s="111">
        <f>'додаток 3'!D105</f>
        <v>200000</v>
      </c>
      <c r="E54" s="111">
        <f>'додаток 3'!E105</f>
        <v>0</v>
      </c>
      <c r="F54" s="111">
        <f>'додаток 3'!F105</f>
        <v>0</v>
      </c>
      <c r="G54" s="111">
        <f>'додаток 3'!G105</f>
        <v>0</v>
      </c>
      <c r="H54" s="111">
        <f>'додаток 3'!H105</f>
        <v>0</v>
      </c>
      <c r="I54" s="111">
        <f>'додаток 3'!I105</f>
        <v>0</v>
      </c>
      <c r="J54" s="111">
        <f>'додаток 3'!J105</f>
        <v>0</v>
      </c>
      <c r="K54" s="111">
        <f>'додаток 3'!K105</f>
        <v>0</v>
      </c>
      <c r="L54" s="111">
        <f>'додаток 3'!L105</f>
        <v>0</v>
      </c>
      <c r="M54" s="111">
        <f>'додаток 3'!M105</f>
        <v>0</v>
      </c>
      <c r="N54" s="103">
        <f aca="true" t="shared" si="17" ref="N54:N66">H54+C54</f>
        <v>200000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14" s="36" customFormat="1" ht="173.25">
      <c r="A55" s="116" t="s">
        <v>113</v>
      </c>
      <c r="B55" s="101" t="s">
        <v>107</v>
      </c>
      <c r="C55" s="148">
        <f t="shared" si="16"/>
        <v>0</v>
      </c>
      <c r="D55" s="149">
        <f>'додаток 3'!D106</f>
        <v>0</v>
      </c>
      <c r="E55" s="149">
        <f>'додаток 3'!E106</f>
        <v>0</v>
      </c>
      <c r="F55" s="149">
        <f>'додаток 3'!F106</f>
        <v>0</v>
      </c>
      <c r="G55" s="149">
        <f>'додаток 3'!G106</f>
        <v>0</v>
      </c>
      <c r="H55" s="110">
        <f>'додаток 3'!H106</f>
        <v>-14897300</v>
      </c>
      <c r="I55" s="149">
        <f>'додаток 3'!I106</f>
        <v>0</v>
      </c>
      <c r="J55" s="149">
        <f>'додаток 3'!J106</f>
        <v>0</v>
      </c>
      <c r="K55" s="149">
        <f>'додаток 3'!K106</f>
        <v>0</v>
      </c>
      <c r="L55" s="111">
        <f>'додаток 3'!L106</f>
        <v>-14897300</v>
      </c>
      <c r="M55" s="149">
        <f>'додаток 3'!M106</f>
        <v>0</v>
      </c>
      <c r="N55" s="103">
        <f t="shared" si="17"/>
        <v>-14897300</v>
      </c>
    </row>
    <row r="56" spans="1:14" ht="48.75" customHeight="1">
      <c r="A56" s="116" t="s">
        <v>85</v>
      </c>
      <c r="B56" s="71" t="s">
        <v>86</v>
      </c>
      <c r="C56" s="148">
        <f t="shared" si="16"/>
        <v>-26972500</v>
      </c>
      <c r="D56" s="111">
        <f>'додаток 3'!D98+'додаток 3'!D107</f>
        <v>0</v>
      </c>
      <c r="E56" s="111">
        <f>'додаток 3'!E98+'додаток 3'!E107</f>
        <v>0</v>
      </c>
      <c r="F56" s="111">
        <f>'додаток 3'!F98+'додаток 3'!F107</f>
        <v>0</v>
      </c>
      <c r="G56" s="111">
        <f>'додаток 3'!G98+'додаток 3'!G107</f>
        <v>-26972500</v>
      </c>
      <c r="H56" s="111">
        <f>'додаток 3'!H98+'додаток 3'!H107</f>
        <v>0</v>
      </c>
      <c r="I56" s="111">
        <f>'додаток 3'!I98+'додаток 3'!I107</f>
        <v>0</v>
      </c>
      <c r="J56" s="111">
        <f>'додаток 3'!J98+'додаток 3'!J107</f>
        <v>0</v>
      </c>
      <c r="K56" s="111">
        <f>'додаток 3'!K98+'додаток 3'!K107</f>
        <v>0</v>
      </c>
      <c r="L56" s="111">
        <f>'додаток 3'!L98+'додаток 3'!L107</f>
        <v>0</v>
      </c>
      <c r="M56" s="111">
        <f>'додаток 3'!M98+'додаток 3'!M107</f>
        <v>0</v>
      </c>
      <c r="N56" s="103">
        <f t="shared" si="17"/>
        <v>-26972500</v>
      </c>
    </row>
    <row r="57" spans="1:14" ht="175.5" customHeight="1">
      <c r="A57" s="184" t="s">
        <v>206</v>
      </c>
      <c r="B57" s="88" t="s">
        <v>207</v>
      </c>
      <c r="C57" s="194">
        <f t="shared" si="16"/>
        <v>60475</v>
      </c>
      <c r="D57" s="111">
        <f>'додаток 3'!D94</f>
        <v>60475</v>
      </c>
      <c r="E57" s="111">
        <f>'додаток 3'!E94</f>
        <v>0</v>
      </c>
      <c r="F57" s="111">
        <f>'додаток 3'!F94</f>
        <v>0</v>
      </c>
      <c r="G57" s="111">
        <f>'додаток 3'!G94</f>
        <v>0</v>
      </c>
      <c r="H57" s="111">
        <f>'додаток 3'!H94</f>
        <v>0</v>
      </c>
      <c r="I57" s="111">
        <f>'додаток 3'!I94</f>
        <v>0</v>
      </c>
      <c r="J57" s="111">
        <f>'додаток 3'!J94</f>
        <v>0</v>
      </c>
      <c r="K57" s="111">
        <f>'додаток 3'!K94</f>
        <v>0</v>
      </c>
      <c r="L57" s="111">
        <f>'додаток 3'!L94</f>
        <v>0</v>
      </c>
      <c r="M57" s="111">
        <f>'додаток 3'!M94</f>
        <v>0</v>
      </c>
      <c r="N57" s="103">
        <f t="shared" si="17"/>
        <v>60475</v>
      </c>
    </row>
    <row r="58" spans="1:14" ht="19.5" customHeight="1">
      <c r="A58" s="84" t="s">
        <v>58</v>
      </c>
      <c r="B58" s="85" t="s">
        <v>67</v>
      </c>
      <c r="C58" s="148">
        <f t="shared" si="16"/>
        <v>3793000</v>
      </c>
      <c r="D58" s="111">
        <f>D59+D60+D61+D62+D63+D64</f>
        <v>50000</v>
      </c>
      <c r="E58" s="111">
        <f aca="true" t="shared" si="18" ref="E58:M58">E59+E60+E61+E62+E63+E64</f>
        <v>0</v>
      </c>
      <c r="F58" s="111">
        <f t="shared" si="18"/>
        <v>0</v>
      </c>
      <c r="G58" s="111">
        <f t="shared" si="18"/>
        <v>3743000</v>
      </c>
      <c r="H58" s="111">
        <f t="shared" si="18"/>
        <v>0</v>
      </c>
      <c r="I58" s="111">
        <f t="shared" si="18"/>
        <v>0</v>
      </c>
      <c r="J58" s="111">
        <f t="shared" si="18"/>
        <v>0</v>
      </c>
      <c r="K58" s="111">
        <f t="shared" si="18"/>
        <v>0</v>
      </c>
      <c r="L58" s="111">
        <f t="shared" si="18"/>
        <v>0</v>
      </c>
      <c r="M58" s="111">
        <f t="shared" si="18"/>
        <v>0</v>
      </c>
      <c r="N58" s="103">
        <f t="shared" si="17"/>
        <v>3793000</v>
      </c>
    </row>
    <row r="59" spans="1:14" ht="82.5" customHeight="1">
      <c r="A59" s="84" t="s">
        <v>44</v>
      </c>
      <c r="B59" s="77" t="s">
        <v>90</v>
      </c>
      <c r="C59" s="148">
        <f t="shared" si="16"/>
        <v>400000</v>
      </c>
      <c r="D59" s="111">
        <f>'додаток 3'!D100</f>
        <v>0</v>
      </c>
      <c r="E59" s="111">
        <f>'додаток 3'!E100</f>
        <v>0</v>
      </c>
      <c r="F59" s="111">
        <f>'додаток 3'!F100</f>
        <v>0</v>
      </c>
      <c r="G59" s="111">
        <f>'додаток 3'!G100</f>
        <v>400000</v>
      </c>
      <c r="H59" s="111">
        <f>'додаток 3'!H100</f>
        <v>0</v>
      </c>
      <c r="I59" s="111">
        <f>'додаток 3'!I100</f>
        <v>0</v>
      </c>
      <c r="J59" s="111">
        <f>'додаток 3'!J100</f>
        <v>0</v>
      </c>
      <c r="K59" s="111">
        <f>'додаток 3'!K100</f>
        <v>0</v>
      </c>
      <c r="L59" s="111">
        <f>'додаток 3'!L100</f>
        <v>0</v>
      </c>
      <c r="M59" s="111">
        <f>'додаток 3'!M100</f>
        <v>0</v>
      </c>
      <c r="N59" s="103">
        <f t="shared" si="17"/>
        <v>400000</v>
      </c>
    </row>
    <row r="60" spans="1:14" ht="33" customHeight="1">
      <c r="A60" s="84"/>
      <c r="B60" s="77" t="s">
        <v>184</v>
      </c>
      <c r="C60" s="148">
        <f t="shared" si="16"/>
        <v>500000</v>
      </c>
      <c r="D60" s="111">
        <f>'додаток 3'!D101</f>
        <v>0</v>
      </c>
      <c r="E60" s="111">
        <f>'додаток 3'!E101</f>
        <v>0</v>
      </c>
      <c r="F60" s="111">
        <f>'додаток 3'!F101</f>
        <v>0</v>
      </c>
      <c r="G60" s="111">
        <f>'додаток 3'!G101</f>
        <v>500000</v>
      </c>
      <c r="H60" s="111">
        <f>'додаток 3'!H101</f>
        <v>0</v>
      </c>
      <c r="I60" s="111">
        <f>'додаток 3'!I101</f>
        <v>0</v>
      </c>
      <c r="J60" s="111">
        <f>'додаток 3'!J101</f>
        <v>0</v>
      </c>
      <c r="K60" s="111">
        <f>'додаток 3'!K101</f>
        <v>0</v>
      </c>
      <c r="L60" s="111">
        <f>'додаток 3'!L101</f>
        <v>0</v>
      </c>
      <c r="M60" s="111">
        <f>'додаток 3'!M101</f>
        <v>0</v>
      </c>
      <c r="N60" s="103">
        <f t="shared" si="17"/>
        <v>500000</v>
      </c>
    </row>
    <row r="61" spans="1:14" ht="33" customHeight="1">
      <c r="A61" s="84"/>
      <c r="B61" s="77" t="s">
        <v>186</v>
      </c>
      <c r="C61" s="148">
        <f t="shared" si="16"/>
        <v>2639000</v>
      </c>
      <c r="D61" s="111">
        <f>'додаток 3'!D102</f>
        <v>0</v>
      </c>
      <c r="E61" s="111">
        <f>'додаток 3'!E102</f>
        <v>0</v>
      </c>
      <c r="F61" s="111">
        <f>'додаток 3'!F102</f>
        <v>0</v>
      </c>
      <c r="G61" s="111">
        <f>'додаток 3'!G102</f>
        <v>2639000</v>
      </c>
      <c r="H61" s="111">
        <f>'додаток 3'!H102</f>
        <v>0</v>
      </c>
      <c r="I61" s="111">
        <f>'додаток 3'!I102</f>
        <v>0</v>
      </c>
      <c r="J61" s="111">
        <f>'додаток 3'!J102</f>
        <v>0</v>
      </c>
      <c r="K61" s="111">
        <f>'додаток 3'!K102</f>
        <v>0</v>
      </c>
      <c r="L61" s="111">
        <f>'додаток 3'!L102</f>
        <v>0</v>
      </c>
      <c r="M61" s="111">
        <f>'додаток 3'!M102</f>
        <v>0</v>
      </c>
      <c r="N61" s="103">
        <f t="shared" si="17"/>
        <v>2639000</v>
      </c>
    </row>
    <row r="62" spans="1:14" ht="65.25" customHeight="1">
      <c r="A62" s="84"/>
      <c r="B62" s="77" t="s">
        <v>187</v>
      </c>
      <c r="C62" s="148">
        <f t="shared" si="16"/>
        <v>80000</v>
      </c>
      <c r="D62" s="111">
        <f>'додаток 3'!D103</f>
        <v>0</v>
      </c>
      <c r="E62" s="111">
        <f>'додаток 3'!E103</f>
        <v>0</v>
      </c>
      <c r="F62" s="111">
        <f>'додаток 3'!F103</f>
        <v>0</v>
      </c>
      <c r="G62" s="111">
        <f>'додаток 3'!G103</f>
        <v>80000</v>
      </c>
      <c r="H62" s="111">
        <f>'додаток 3'!H103</f>
        <v>0</v>
      </c>
      <c r="I62" s="111">
        <f>'додаток 3'!I103</f>
        <v>0</v>
      </c>
      <c r="J62" s="111">
        <f>'додаток 3'!J103</f>
        <v>0</v>
      </c>
      <c r="K62" s="111">
        <f>'додаток 3'!K103</f>
        <v>0</v>
      </c>
      <c r="L62" s="111">
        <f>'додаток 3'!L103</f>
        <v>0</v>
      </c>
      <c r="M62" s="111">
        <f>'додаток 3'!M103</f>
        <v>0</v>
      </c>
      <c r="N62" s="103">
        <f t="shared" si="17"/>
        <v>80000</v>
      </c>
    </row>
    <row r="63" spans="1:14" ht="65.25" customHeight="1">
      <c r="A63" s="84"/>
      <c r="B63" s="77" t="s">
        <v>209</v>
      </c>
      <c r="C63" s="148">
        <f t="shared" si="16"/>
        <v>74000</v>
      </c>
      <c r="D63" s="111">
        <f>'додаток 3'!D92</f>
        <v>0</v>
      </c>
      <c r="E63" s="111">
        <f>'додаток 3'!E92</f>
        <v>0</v>
      </c>
      <c r="F63" s="111">
        <f>'додаток 3'!F92</f>
        <v>0</v>
      </c>
      <c r="G63" s="111">
        <f>'додаток 3'!G92</f>
        <v>74000</v>
      </c>
      <c r="H63" s="111">
        <f>'додаток 3'!H92</f>
        <v>0</v>
      </c>
      <c r="I63" s="111">
        <f>'додаток 3'!I92</f>
        <v>0</v>
      </c>
      <c r="J63" s="111">
        <f>'додаток 3'!J92</f>
        <v>0</v>
      </c>
      <c r="K63" s="111">
        <f>'додаток 3'!K92</f>
        <v>0</v>
      </c>
      <c r="L63" s="111">
        <f>'додаток 3'!L92</f>
        <v>0</v>
      </c>
      <c r="M63" s="111">
        <f>'додаток 3'!M92</f>
        <v>0</v>
      </c>
      <c r="N63" s="103">
        <f t="shared" si="17"/>
        <v>74000</v>
      </c>
    </row>
    <row r="64" spans="1:14" ht="32.25" customHeight="1">
      <c r="A64" s="84"/>
      <c r="B64" s="77" t="s">
        <v>211</v>
      </c>
      <c r="C64" s="148">
        <f t="shared" si="16"/>
        <v>100000</v>
      </c>
      <c r="D64" s="111">
        <f>'додаток 3'!D108</f>
        <v>50000</v>
      </c>
      <c r="E64" s="111">
        <f>'додаток 3'!E108</f>
        <v>0</v>
      </c>
      <c r="F64" s="111">
        <f>'додаток 3'!F108</f>
        <v>0</v>
      </c>
      <c r="G64" s="111">
        <f>'додаток 3'!G108</f>
        <v>50000</v>
      </c>
      <c r="H64" s="111">
        <f>'додаток 3'!H108</f>
        <v>0</v>
      </c>
      <c r="I64" s="111">
        <f>'додаток 3'!I108</f>
        <v>0</v>
      </c>
      <c r="J64" s="111">
        <f>'додаток 3'!J108</f>
        <v>0</v>
      </c>
      <c r="K64" s="111">
        <f>'додаток 3'!K108</f>
        <v>0</v>
      </c>
      <c r="L64" s="111">
        <f>'додаток 3'!L108</f>
        <v>0</v>
      </c>
      <c r="M64" s="111">
        <f>'додаток 3'!M108</f>
        <v>0</v>
      </c>
      <c r="N64" s="103">
        <f t="shared" si="17"/>
        <v>100000</v>
      </c>
    </row>
    <row r="65" spans="1:14" ht="238.5" customHeight="1">
      <c r="A65" s="109" t="s">
        <v>81</v>
      </c>
      <c r="B65" s="88" t="s">
        <v>82</v>
      </c>
      <c r="C65" s="148">
        <f t="shared" si="16"/>
        <v>0</v>
      </c>
      <c r="D65" s="111">
        <f>'додаток 3'!D109+'додаток 3'!D96</f>
        <v>0</v>
      </c>
      <c r="E65" s="111">
        <f>'додаток 3'!E109+'додаток 3'!E96</f>
        <v>0</v>
      </c>
      <c r="F65" s="111">
        <f>'додаток 3'!F109+'додаток 3'!F96</f>
        <v>0</v>
      </c>
      <c r="G65" s="111">
        <f>'додаток 3'!G109+'додаток 3'!G96</f>
        <v>0</v>
      </c>
      <c r="H65" s="111">
        <f>'додаток 3'!H109+'додаток 3'!H96</f>
        <v>30000000</v>
      </c>
      <c r="I65" s="111">
        <f>'додаток 3'!I109+'додаток 3'!I96</f>
        <v>30000000</v>
      </c>
      <c r="J65" s="111">
        <f>'додаток 3'!J109+'додаток 3'!J96</f>
        <v>0</v>
      </c>
      <c r="K65" s="111">
        <f>'додаток 3'!K109+'додаток 3'!K96</f>
        <v>0</v>
      </c>
      <c r="L65" s="111">
        <f>'додаток 3'!L109+'додаток 3'!L96</f>
        <v>0</v>
      </c>
      <c r="M65" s="111">
        <f>'додаток 3'!M109+'додаток 3'!M96</f>
        <v>0</v>
      </c>
      <c r="N65" s="103">
        <f t="shared" si="17"/>
        <v>30000000</v>
      </c>
    </row>
    <row r="66" spans="1:14" s="35" customFormat="1" ht="22.5" customHeight="1" thickBot="1">
      <c r="A66" s="131"/>
      <c r="B66" s="132" t="s">
        <v>33</v>
      </c>
      <c r="C66" s="150">
        <f>C52+C53</f>
        <v>14279783</v>
      </c>
      <c r="D66" s="150">
        <f aca="true" t="shared" si="19" ref="D66:M66">D52+D53</f>
        <v>4434127</v>
      </c>
      <c r="E66" s="150">
        <f t="shared" si="19"/>
        <v>733892</v>
      </c>
      <c r="F66" s="150">
        <f t="shared" si="19"/>
        <v>102915</v>
      </c>
      <c r="G66" s="150">
        <f t="shared" si="19"/>
        <v>13885855</v>
      </c>
      <c r="H66" s="150">
        <f t="shared" si="19"/>
        <v>60771980</v>
      </c>
      <c r="I66" s="150">
        <f t="shared" si="19"/>
        <v>30000000</v>
      </c>
      <c r="J66" s="150">
        <f t="shared" si="19"/>
        <v>0</v>
      </c>
      <c r="K66" s="150">
        <f t="shared" si="19"/>
        <v>0</v>
      </c>
      <c r="L66" s="150">
        <f t="shared" si="19"/>
        <v>30771980</v>
      </c>
      <c r="M66" s="150">
        <f t="shared" si="19"/>
        <v>45608080</v>
      </c>
      <c r="N66" s="151">
        <f t="shared" si="17"/>
        <v>75051763</v>
      </c>
    </row>
    <row r="67" ht="12.75">
      <c r="A67" s="12"/>
    </row>
    <row r="68" spans="1:14" ht="20.25" customHeight="1">
      <c r="A68" s="12"/>
      <c r="B68" s="197" t="s">
        <v>19</v>
      </c>
      <c r="C68" s="197"/>
      <c r="D68" s="197"/>
      <c r="E68" s="26"/>
      <c r="F68" s="27"/>
      <c r="G68" s="28"/>
      <c r="H68" s="29"/>
      <c r="I68" s="28"/>
      <c r="J68" s="222" t="s">
        <v>52</v>
      </c>
      <c r="K68" s="222"/>
      <c r="L68" s="23"/>
      <c r="M68" s="23"/>
      <c r="N68" s="49"/>
    </row>
    <row r="69" spans="1:14" ht="15.75">
      <c r="A69" s="12"/>
      <c r="C69" s="22"/>
      <c r="D69" s="23"/>
      <c r="E69" s="23"/>
      <c r="F69" s="23"/>
      <c r="G69" s="23"/>
      <c r="H69" s="22"/>
      <c r="I69" s="23"/>
      <c r="J69" s="23"/>
      <c r="K69" s="23"/>
      <c r="L69" s="23"/>
      <c r="M69" s="23"/>
      <c r="N69" s="22"/>
    </row>
    <row r="70" spans="1:14" ht="15.75">
      <c r="A70" s="12"/>
      <c r="B70" s="32"/>
      <c r="C70" s="24">
        <f>C66-'додаток 3'!C110</f>
        <v>0</v>
      </c>
      <c r="D70" s="7">
        <f>D66-'додаток 3'!D110</f>
        <v>0</v>
      </c>
      <c r="E70" s="7">
        <f>E66-'додаток 3'!E110</f>
        <v>0</v>
      </c>
      <c r="F70" s="7">
        <f>F66-'додаток 3'!F110</f>
        <v>0</v>
      </c>
      <c r="G70" s="7">
        <f>G66-'додаток 3'!G110</f>
        <v>0</v>
      </c>
      <c r="H70" s="10">
        <f>H66-'додаток 3'!H110</f>
        <v>0</v>
      </c>
      <c r="I70" s="7">
        <f>I66-'додаток 3'!I110</f>
        <v>0</v>
      </c>
      <c r="J70" s="7">
        <f>J66-'додаток 3'!J110</f>
        <v>0</v>
      </c>
      <c r="K70" s="7">
        <f>K66-'додаток 3'!K110</f>
        <v>0</v>
      </c>
      <c r="L70" s="7">
        <f>L66-'додаток 3'!L110</f>
        <v>0</v>
      </c>
      <c r="M70" s="7">
        <f>M66-'додаток 3'!M110</f>
        <v>0</v>
      </c>
      <c r="N70" s="10">
        <f>N66-'додаток 3'!N110</f>
        <v>0</v>
      </c>
    </row>
    <row r="71" spans="1:3" ht="15.75">
      <c r="A71" s="12"/>
      <c r="B71" s="42"/>
      <c r="C71" s="24"/>
    </row>
    <row r="72" spans="1:3" ht="15.75">
      <c r="A72" s="12"/>
      <c r="B72" s="42"/>
      <c r="C72" s="24"/>
    </row>
    <row r="73" spans="1:3" ht="15.75">
      <c r="A73" s="12"/>
      <c r="B73" s="42"/>
      <c r="C73" s="24"/>
    </row>
    <row r="74" spans="1:3" ht="15.75">
      <c r="A74" s="12"/>
      <c r="B74" s="42"/>
      <c r="C74" s="24"/>
    </row>
    <row r="75" ht="12.75">
      <c r="A75" s="12"/>
    </row>
    <row r="76" spans="1:13" ht="12.75">
      <c r="A76" s="12"/>
      <c r="C76" s="24"/>
      <c r="H76" s="24"/>
      <c r="M76" s="25"/>
    </row>
    <row r="77" spans="1:3" ht="12.75">
      <c r="A77" s="12"/>
      <c r="C77" s="43"/>
    </row>
    <row r="78" ht="12.75">
      <c r="A78" s="12"/>
    </row>
    <row r="79" spans="1:8" ht="12.75">
      <c r="A79" s="12"/>
      <c r="H79" s="24"/>
    </row>
    <row r="83" ht="12.75">
      <c r="C83" s="24"/>
    </row>
  </sheetData>
  <mergeCells count="18">
    <mergeCell ref="L9:L10"/>
    <mergeCell ref="M9:M10"/>
    <mergeCell ref="E9:F9"/>
    <mergeCell ref="J68:K68"/>
    <mergeCell ref="B68:D68"/>
    <mergeCell ref="B8:B10"/>
    <mergeCell ref="H9:H10"/>
    <mergeCell ref="I9:I10"/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landscape" paperSize="9" scale="58" r:id="rId2"/>
  <rowBreaks count="2" manualBreakCount="2">
    <brk id="33" max="13" man="1"/>
    <brk id="5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IPanchuk</cp:lastModifiedBy>
  <cp:lastPrinted>2008-08-01T07:08:04Z</cp:lastPrinted>
  <dcterms:created xsi:type="dcterms:W3CDTF">2001-12-29T15:32:18Z</dcterms:created>
  <dcterms:modified xsi:type="dcterms:W3CDTF">2008-08-04T08:44:02Z</dcterms:modified>
  <cp:category/>
  <cp:version/>
  <cp:contentType/>
  <cp:contentStatus/>
</cp:coreProperties>
</file>