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9" activeTab="1"/>
  </bookViews>
  <sheets>
    <sheet name="додаток 3" sheetId="1" r:id="rId1"/>
    <sheet name="додаток 2" sheetId="2" r:id="rId2"/>
  </sheets>
  <definedNames>
    <definedName name="_xlnm.Print_Titles" localSheetId="1">'додаток 2'!$8:$12</definedName>
    <definedName name="_xlnm.Print_Titles" localSheetId="0">'додаток 3'!$3:$6</definedName>
    <definedName name="_xlnm.Print_Area" localSheetId="1">'додаток 2'!$A$1:$N$65</definedName>
    <definedName name="_xlnm.Print_Area" localSheetId="0">'додаток 3'!$A$1:$N$94</definedName>
  </definedNames>
  <calcPr fullCalcOnLoad="1"/>
</workbook>
</file>

<file path=xl/sharedStrings.xml><?xml version="1.0" encoding="utf-8"?>
<sst xmlns="http://schemas.openxmlformats.org/spreadsheetml/2006/main" count="277" uniqueCount="191">
  <si>
    <t>олімпіади, турніри</t>
  </si>
  <si>
    <t>091108</t>
  </si>
  <si>
    <t>Заходи по реалізації регіональних програм відпочинку та оздоровлення дітей</t>
  </si>
  <si>
    <t>090417</t>
  </si>
  <si>
    <t>Витрати на поховання учасників бойових дій</t>
  </si>
  <si>
    <t>Охорона та раціональне використання природних ресурсів</t>
  </si>
  <si>
    <t>Утилізація відходів</t>
  </si>
  <si>
    <t>Інша діяльність у сфері охорони навколишнього природного середовища</t>
  </si>
  <si>
    <t>Видатки, не вiднесенi до основних груп</t>
  </si>
  <si>
    <t xml:space="preserve"> за функціональною структурою</t>
  </si>
  <si>
    <t>010000</t>
  </si>
  <si>
    <t>080000</t>
  </si>
  <si>
    <t>091101</t>
  </si>
  <si>
    <t>090000</t>
  </si>
  <si>
    <t>090413</t>
  </si>
  <si>
    <t>090601</t>
  </si>
  <si>
    <t>090901</t>
  </si>
  <si>
    <t>091214</t>
  </si>
  <si>
    <t>090403</t>
  </si>
  <si>
    <t>210110</t>
  </si>
  <si>
    <t>Управління  освіти та науки</t>
  </si>
  <si>
    <t>110201</t>
  </si>
  <si>
    <t>110202</t>
  </si>
  <si>
    <t>110502</t>
  </si>
  <si>
    <t>070000</t>
  </si>
  <si>
    <t>070802</t>
  </si>
  <si>
    <t>130107</t>
  </si>
  <si>
    <t>010116</t>
  </si>
  <si>
    <t>Утримання обласної ради</t>
  </si>
  <si>
    <t>080201</t>
  </si>
  <si>
    <t>070304</t>
  </si>
  <si>
    <t>070401</t>
  </si>
  <si>
    <t>Позашкільні  заклади освіти,  заходи із позашкільної роботи з дітьми</t>
  </si>
  <si>
    <t>070701</t>
  </si>
  <si>
    <t>14(гр3+гр8)</t>
  </si>
  <si>
    <t>Заходи з організації рятування на водах</t>
  </si>
  <si>
    <t>РАЗОМ</t>
  </si>
  <si>
    <t xml:space="preserve">Управління охорони здоров’я </t>
  </si>
  <si>
    <t xml:space="preserve">Спеціалізовані лікарні та інші спеціалізовані заклади </t>
  </si>
  <si>
    <t>Головне управління праці та соціального захисту населення</t>
  </si>
  <si>
    <t>Будинки- інтернати для малолітніх інвалідів</t>
  </si>
  <si>
    <t>Управління культури облдержадміністрації</t>
  </si>
  <si>
    <t>Видатки загального фонду</t>
  </si>
  <si>
    <t>Всього</t>
  </si>
  <si>
    <t>Видатки спеціального фонду</t>
  </si>
  <si>
    <t>поточні (код 1000)</t>
  </si>
  <si>
    <t>Ліквідація іншого забруднення навколишнього природного середовища</t>
  </si>
  <si>
    <t>Головне фінансове управління облдержадміністрації</t>
  </si>
  <si>
    <t>Разом</t>
  </si>
  <si>
    <t>Державне управлiння</t>
  </si>
  <si>
    <t>Органи мiсцевого самоврядування</t>
  </si>
  <si>
    <t>в тому числі</t>
  </si>
  <si>
    <t>з них</t>
  </si>
  <si>
    <t>Освiта</t>
  </si>
  <si>
    <t>Охорона здоров"я</t>
  </si>
  <si>
    <t>Соцiальний захист та соцiальне забезпечення</t>
  </si>
  <si>
    <t>Виплата компенсацiї реабiлiтованим</t>
  </si>
  <si>
    <t>Допомога на догляд за інвалідом I чи II групи внаслідок психічного розладу</t>
  </si>
  <si>
    <t>тис.грн.</t>
  </si>
  <si>
    <t xml:space="preserve">Обласна рада </t>
  </si>
  <si>
    <t>Назва головного розпорядника коштів</t>
  </si>
  <si>
    <t>Культура i мистецтво</t>
  </si>
  <si>
    <t>Бiблiотеки</t>
  </si>
  <si>
    <t>Музеї i виставки</t>
  </si>
  <si>
    <t>Утримання та навчально-тренувальна робота дитячо-юнацьких спортивних шкiл</t>
  </si>
  <si>
    <t>Будiвництво</t>
  </si>
  <si>
    <t>Iншi послуги, пов'язанi з економiчною дiяльнiстю</t>
  </si>
  <si>
    <t>Запобігання та лiквiдацiя надзвичайних ситуацiй та наслiдкiв стихiйного лиха</t>
  </si>
  <si>
    <t>Управління капітального будівництва облдержадміністрації</t>
  </si>
  <si>
    <t>150101</t>
  </si>
  <si>
    <t>070307</t>
  </si>
  <si>
    <t>070807</t>
  </si>
  <si>
    <t>250000</t>
  </si>
  <si>
    <t>Резервний фонд обласного бюджету</t>
  </si>
  <si>
    <t>250102</t>
  </si>
  <si>
    <t>Міжбюджетні трансферти</t>
  </si>
  <si>
    <t>Видатки бюджету за функціональною структурою  (за шестизначним кодом)</t>
  </si>
  <si>
    <t>Кошти, що передаються із загального фонду бюджету до бюджету розвитку (спеціального фонду)</t>
  </si>
  <si>
    <t>250306</t>
  </si>
  <si>
    <t>Будинки-iнтернати (пансіонати) для літніх людей та iнвалiдiв системи соцiального захисту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</si>
  <si>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</si>
  <si>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Среціальні загальноосвітні школи-інтернати, школи та інші заклади освіти для дітей з вадами у фізичному чи розумовому розвитку</t>
  </si>
  <si>
    <t>Заклади післядипломної освіти III-IV рівнів акредитації</t>
  </si>
  <si>
    <t>Iншi культурно-освiтнi заклади та заходи, в т.ч.</t>
  </si>
  <si>
    <t>Перший заступник голови обласної ради</t>
  </si>
  <si>
    <t>180410</t>
  </si>
  <si>
    <t xml:space="preserve">Допомога на догляд за інвалідом I чи II групи в наслідок психічного розладу </t>
  </si>
  <si>
    <t>- надання допомог інвалідам по зору</t>
  </si>
  <si>
    <t>Код КТКВ</t>
  </si>
  <si>
    <t>з них: оплата праці (Код 1110)</t>
  </si>
  <si>
    <t>оплата комун.послуг та енергоносіїв (Код 1160)</t>
  </si>
  <si>
    <t>капітальні (Код 2000)</t>
  </si>
  <si>
    <t>8(гр.9+гр12)</t>
  </si>
  <si>
    <t>поточні (Код 1000)</t>
  </si>
  <si>
    <t>З них: Бюджет розвитку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</si>
  <si>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</si>
  <si>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</si>
  <si>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</si>
  <si>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</si>
  <si>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</si>
  <si>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001</t>
  </si>
  <si>
    <t>020</t>
  </si>
  <si>
    <t>030</t>
  </si>
  <si>
    <t>050</t>
  </si>
  <si>
    <t>060</t>
  </si>
  <si>
    <t>220</t>
  </si>
  <si>
    <t xml:space="preserve"> культурно-освітні заходи</t>
  </si>
  <si>
    <t>160</t>
  </si>
  <si>
    <t>200</t>
  </si>
  <si>
    <t>070</t>
  </si>
  <si>
    <t>230</t>
  </si>
  <si>
    <t>191</t>
  </si>
  <si>
    <t>Утримання центрiв соцiальних служб для сім"ї, дітей та молодi</t>
  </si>
  <si>
    <t>Відділ у справах сім‘ї та молоді облдержадміністрації</t>
  </si>
  <si>
    <t>Головне управління агропромислового розвитку обласної державної адміністрації</t>
  </si>
  <si>
    <t xml:space="preserve">Управління з питань НС та ЦЗН </t>
  </si>
  <si>
    <t>Головне  управління економіки облдержадміністрації</t>
  </si>
  <si>
    <t>250380</t>
  </si>
  <si>
    <t>Інші субвенції (Волинській області на утримання психічно хворих)</t>
  </si>
  <si>
    <t>180107</t>
  </si>
  <si>
    <t>Головне управління промисловості та розвитку інфраструктури</t>
  </si>
  <si>
    <t>Фінансування енергозберігаючих заходів</t>
  </si>
  <si>
    <t>Інші заходи, пов"язані з економічною діяльністю, в т.ч.:</t>
  </si>
  <si>
    <t xml:space="preserve">Регіональна програма забезпечення області продовольчим зерном на 2006-2007 маркетинговий рік </t>
  </si>
  <si>
    <t>Заходи з організації рятування на водах, в т.ч.:</t>
  </si>
  <si>
    <t xml:space="preserve"> Регіональна програма науково-технічного та  інноваційного розвитку Рівненської області на 2004-2007 роки</t>
  </si>
  <si>
    <t>250337</t>
  </si>
  <si>
    <t>Субвенція з державного бюджету місцевим бюджетам 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гошових заощаджень</t>
  </si>
  <si>
    <t>250342</t>
  </si>
  <si>
    <t>Субвенція з державного бюджету місцевим бюджетам на соціально-економічний розвиток регіонів, виконання заходів з упередження аварій та запобігання техногенним катастрофам у житлово-комунальному господарстві та на інших аварійних об"єктах комунальної власності і на виконання інвестиційних проектів, у тому числі на капітальний ремонт сільських шкіл, на розвиток та реконструкцію централізованих систем водопостачання та водовідведення, на впровадження заходів, спрямованих на зменшення витрат по виробництву, передачі та споживанню теплової енергії</t>
  </si>
  <si>
    <t>100000</t>
  </si>
  <si>
    <t>Житлово-комунальне господарство</t>
  </si>
  <si>
    <t>100202</t>
  </si>
  <si>
    <t>Водопровідно-каналізаційне господарство, в т.ч.:</t>
  </si>
  <si>
    <t xml:space="preserve"> за рахунок субвенції з державного бюджету місцевим бюджетам на соціально-економічний розвиток регіонів, виконання заходів з упередження аварій та запобігання техногенним катастрофам у житлово-комунальному господарстві та на інших аварійних об"єктах комунальної власності і на виконання інвестиційних проектів, у тому числі на капітальний ремонт сільських шкіл, на розвиток та реконструкцію централізованих систем водопостачання та водовідведення, на впровадження заходів, спрямованих на зменшення витрат по виробництву, передачі та споживанню теплової енергії</t>
  </si>
  <si>
    <t>Капiтальнi вкладення, в т.ч.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</si>
  <si>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</si>
  <si>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об"єктах комунальної власності, в т.ч.</t>
  </si>
  <si>
    <t>Заходи з упередження аварій та запобігання техногенних катастроф у житлово-комунальному господарстві та на інших аварійних об"єктах комунальної власності, в т.ч.:</t>
  </si>
  <si>
    <t>Капiтальнi вкладення, в т.ч.:</t>
  </si>
  <si>
    <t>300  
250102</t>
  </si>
  <si>
    <t>150201</t>
  </si>
  <si>
    <t>Збереження, розвиток, реконструкція та реставрація пам"яток історії та культури, в т.ч.:</t>
  </si>
  <si>
    <t xml:space="preserve">В.Королюк </t>
  </si>
  <si>
    <t>В.Королюк</t>
  </si>
  <si>
    <t>Цiльовi фонди</t>
  </si>
  <si>
    <t>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</si>
  <si>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>Фiзична культура i спорт</t>
  </si>
  <si>
    <t>Обласна комплексна програма енергозбереження на період 2004-2010 років, в т.ч.:</t>
  </si>
  <si>
    <t xml:space="preserve">проведення заходів по енергозбереженню </t>
  </si>
  <si>
    <t>інші субвенції (місцевим бюджетам області на здійснення енергозберігаючих заходів)</t>
  </si>
  <si>
    <t>Інші субвенції, в т.ч.:</t>
  </si>
  <si>
    <t>Волинській області на утримання психічно хворих</t>
  </si>
  <si>
    <t>місцевим бюджетам області на здійснення енергозберігаючих заходів</t>
  </si>
  <si>
    <t>080204</t>
  </si>
  <si>
    <t>Санаторії для хворих туберкульозом</t>
  </si>
  <si>
    <t>Методична робота, iншi заходи у сфері народної освiти, в т.ч.:</t>
  </si>
  <si>
    <t>Інші освітні програми, в т.ч.: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</si>
  <si>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</t>
  </si>
  <si>
    <t>програма організації рятування людей на водних об"єктах Рівненської області на 2005-2008 роки</t>
  </si>
  <si>
    <t>здійснення енергоаудиту розпорядникам коштів обласного бюджету</t>
  </si>
  <si>
    <t>180409</t>
  </si>
  <si>
    <t>внески органів влади АР Крим та органів місцевого самоврядування у статутні фонди суб"єктів підприємницької діяльності</t>
  </si>
  <si>
    <t>внески органів влади АР Крим та органів місцевого самоврядування у статутні фонди суб"єктів підприємницької діяльності (внески у статутний фонд ОКП "Автобаза")</t>
  </si>
  <si>
    <t>250404</t>
  </si>
  <si>
    <t>Управління у справах преси та інформації облдержадміністрації</t>
  </si>
  <si>
    <t>Утримання науково-редакційної групи книги "Реабілітовані історією. Рівненська область"</t>
  </si>
  <si>
    <t>140</t>
  </si>
  <si>
    <t>104</t>
  </si>
  <si>
    <t xml:space="preserve">Центр соціальної, медичної, професійної реабілітації інвалідів </t>
  </si>
  <si>
    <t xml:space="preserve">    центр соціальної, медичної, професійної реабілітації інвалідів </t>
  </si>
  <si>
    <t>Інші установи та заклади, в т.ч.:</t>
  </si>
  <si>
    <t xml:space="preserve"> </t>
  </si>
  <si>
    <t>Інші заходи, пов"язані з економічною діяльністю</t>
  </si>
  <si>
    <t>110203</t>
  </si>
  <si>
    <t>Заповiдники</t>
  </si>
  <si>
    <t>за рахунок субвенції з державного бюджету місцевим бюджетам на придбання українських народних інструментів</t>
  </si>
  <si>
    <t>Збереження, розвиток, реконструкція та реставрація пам"яток історії та культури</t>
  </si>
  <si>
    <t>192</t>
  </si>
  <si>
    <t>Відділ з питань будівництва та інвестицій облдержадміністрації</t>
  </si>
  <si>
    <t>150</t>
  </si>
  <si>
    <t>Відділ з питань фізичної культури і  спорту  облдержадміністрації</t>
  </si>
  <si>
    <t>170703</t>
  </si>
  <si>
    <t xml:space="preserve">Видатки на проведення робіт, пов"язаних з будiвни-цтвом, реконструкцiєю, ремонтом i утриманням автомобiльних дорiг </t>
  </si>
  <si>
    <t>В т.ч.</t>
  </si>
  <si>
    <t>За рахунок субвенції з державного бюджету місцевим бюджетам на будівництво, реконструкцію, ремонт автомобільних доріг комунальної власності</t>
  </si>
  <si>
    <t>Транспорт, дорожнє господарство, зв'язок, телекомунiкацiї та iнформатика</t>
  </si>
  <si>
    <t xml:space="preserve">Видатки на проведення робіт, пов"язаних з будiвництвом, реконструкцiєю, ремонтом i утриманням автомобiльних дорiг </t>
  </si>
  <si>
    <t>130102</t>
  </si>
  <si>
    <t>Проведення навчально-тренувальних зборiв i змагань</t>
  </si>
  <si>
    <t xml:space="preserve">Видатки обласного  бюджету  на   2006 рік 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</si>
</sst>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79">
    <font>
      <sz val="10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0"/>
    </font>
    <font>
      <b/>
      <sz val="15"/>
      <color indexed="8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9"/>
      <name val="Times New Roman Cyr"/>
      <family val="0"/>
    </font>
    <font>
      <sz val="10"/>
      <name val="Arial Cyr"/>
      <family val="0"/>
    </font>
    <font>
      <b/>
      <sz val="10"/>
      <name val="Times New Roman Cyr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1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3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 applyProtection="1">
      <alignment vertical="top"/>
      <protection locked="0"/>
    </xf>
    <xf numFmtId="0" fontId="22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175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vertical="top" wrapText="1"/>
      <protection locked="0"/>
    </xf>
    <xf numFmtId="175" fontId="0" fillId="0" borderId="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25" fillId="0" borderId="0" xfId="0" applyNumberFormat="1" applyFont="1" applyFill="1" applyBorder="1" applyAlignment="1" applyProtection="1">
      <alignment horizontal="right" vertical="top" wrapText="1"/>
      <protection locked="0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7" fillId="0" borderId="14" xfId="53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>
      <alignment horizontal="center" vertical="top"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49" fontId="23" fillId="0" borderId="15" xfId="0" applyNumberFormat="1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3" fontId="27" fillId="33" borderId="17" xfId="0" applyNumberFormat="1" applyFont="1" applyFill="1" applyBorder="1" applyAlignment="1">
      <alignment horizontal="center" vertical="top" wrapText="1"/>
    </xf>
    <xf numFmtId="3" fontId="27" fillId="33" borderId="18" xfId="0" applyNumberFormat="1" applyFont="1" applyFill="1" applyBorder="1" applyAlignment="1">
      <alignment horizontal="center" vertical="top" wrapText="1"/>
    </xf>
    <xf numFmtId="3" fontId="15" fillId="0" borderId="18" xfId="0" applyNumberFormat="1" applyFont="1" applyFill="1" applyBorder="1" applyAlignment="1">
      <alignment horizontal="center" vertical="top" wrapText="1"/>
    </xf>
    <xf numFmtId="3" fontId="14" fillId="0" borderId="18" xfId="0" applyNumberFormat="1" applyFont="1" applyBorder="1" applyAlignment="1">
      <alignment horizontal="center" vertical="top" wrapText="1"/>
    </xf>
    <xf numFmtId="3" fontId="15" fillId="0" borderId="17" xfId="0" applyNumberFormat="1" applyFont="1" applyFill="1" applyBorder="1" applyAlignment="1">
      <alignment horizontal="center" vertical="top" wrapText="1"/>
    </xf>
    <xf numFmtId="3" fontId="15" fillId="0" borderId="18" xfId="0" applyNumberFormat="1" applyFont="1" applyFill="1" applyBorder="1" applyAlignment="1">
      <alignment horizontal="center" vertical="top" wrapText="1"/>
    </xf>
    <xf numFmtId="3" fontId="27" fillId="34" borderId="16" xfId="0" applyNumberFormat="1" applyFont="1" applyFill="1" applyBorder="1" applyAlignment="1">
      <alignment horizontal="center" vertical="top" wrapText="1"/>
    </xf>
    <xf numFmtId="3" fontId="15" fillId="0" borderId="18" xfId="0" applyNumberFormat="1" applyFont="1" applyFill="1" applyBorder="1" applyAlignment="1">
      <alignment horizontal="center" vertical="top"/>
    </xf>
    <xf numFmtId="3" fontId="14" fillId="0" borderId="17" xfId="0" applyNumberFormat="1" applyFont="1" applyBorder="1" applyAlignment="1">
      <alignment horizontal="center" vertical="top" wrapText="1"/>
    </xf>
    <xf numFmtId="3" fontId="15" fillId="0" borderId="18" xfId="0" applyNumberFormat="1" applyFont="1" applyBorder="1" applyAlignment="1">
      <alignment horizontal="center" vertical="top" wrapText="1"/>
    </xf>
    <xf numFmtId="3" fontId="14" fillId="0" borderId="18" xfId="0" applyNumberFormat="1" applyFont="1" applyFill="1" applyBorder="1" applyAlignment="1">
      <alignment horizontal="center" vertical="top" wrapText="1"/>
    </xf>
    <xf numFmtId="3" fontId="14" fillId="0" borderId="17" xfId="0" applyNumberFormat="1" applyFont="1" applyFill="1" applyBorder="1" applyAlignment="1">
      <alignment horizontal="center" vertical="top" wrapText="1"/>
    </xf>
    <xf numFmtId="3" fontId="15" fillId="0" borderId="13" xfId="0" applyNumberFormat="1" applyFont="1" applyBorder="1" applyAlignment="1">
      <alignment horizontal="center" vertical="top" wrapText="1"/>
    </xf>
    <xf numFmtId="3" fontId="15" fillId="0" borderId="18" xfId="0" applyNumberFormat="1" applyFont="1" applyFill="1" applyBorder="1" applyAlignment="1">
      <alignment horizontal="center" vertical="top" wrapText="1"/>
    </xf>
    <xf numFmtId="3" fontId="15" fillId="0" borderId="17" xfId="0" applyNumberFormat="1" applyFont="1" applyFill="1" applyBorder="1" applyAlignment="1">
      <alignment horizontal="center" vertical="top" wrapText="1"/>
    </xf>
    <xf numFmtId="3" fontId="15" fillId="0" borderId="17" xfId="0" applyNumberFormat="1" applyFont="1" applyBorder="1" applyAlignment="1">
      <alignment horizontal="center" vertical="top" wrapText="1"/>
    </xf>
    <xf numFmtId="3" fontId="15" fillId="0" borderId="18" xfId="0" applyNumberFormat="1" applyFont="1" applyFill="1" applyBorder="1" applyAlignment="1">
      <alignment horizontal="center" vertical="top"/>
    </xf>
    <xf numFmtId="3" fontId="15" fillId="0" borderId="17" xfId="0" applyNumberFormat="1" applyFont="1" applyFill="1" applyBorder="1" applyAlignment="1">
      <alignment horizontal="center" vertical="top"/>
    </xf>
    <xf numFmtId="3" fontId="14" fillId="33" borderId="17" xfId="0" applyNumberFormat="1" applyFont="1" applyFill="1" applyBorder="1" applyAlignment="1">
      <alignment horizontal="center" vertical="top" wrapText="1"/>
    </xf>
    <xf numFmtId="3" fontId="27" fillId="34" borderId="17" xfId="0" applyNumberFormat="1" applyFont="1" applyFill="1" applyBorder="1" applyAlignment="1">
      <alignment horizontal="center" vertical="top" wrapText="1"/>
    </xf>
    <xf numFmtId="3" fontId="27" fillId="34" borderId="18" xfId="0" applyNumberFormat="1" applyFont="1" applyFill="1" applyBorder="1" applyAlignment="1">
      <alignment horizontal="center" vertical="top" wrapText="1"/>
    </xf>
    <xf numFmtId="3" fontId="28" fillId="34" borderId="18" xfId="0" applyNumberFormat="1" applyFont="1" applyFill="1" applyBorder="1" applyAlignment="1">
      <alignment horizontal="center" vertical="top" wrapText="1"/>
    </xf>
    <xf numFmtId="3" fontId="30" fillId="34" borderId="17" xfId="0" applyNumberFormat="1" applyFont="1" applyFill="1" applyBorder="1" applyAlignment="1">
      <alignment horizontal="center" vertical="top" wrapText="1"/>
    </xf>
    <xf numFmtId="3" fontId="14" fillId="0" borderId="17" xfId="0" applyNumberFormat="1" applyFont="1" applyFill="1" applyBorder="1" applyAlignment="1">
      <alignment horizontal="center" vertical="top" wrapText="1"/>
    </xf>
    <xf numFmtId="3" fontId="30" fillId="34" borderId="19" xfId="0" applyNumberFormat="1" applyFont="1" applyFill="1" applyBorder="1" applyAlignment="1">
      <alignment horizontal="center" vertical="top" wrapText="1"/>
    </xf>
    <xf numFmtId="3" fontId="30" fillId="34" borderId="20" xfId="0" applyNumberFormat="1" applyFont="1" applyFill="1" applyBorder="1" applyAlignment="1">
      <alignment horizontal="center" vertical="top" wrapText="1"/>
    </xf>
    <xf numFmtId="3" fontId="14" fillId="35" borderId="17" xfId="0" applyNumberFormat="1" applyFont="1" applyFill="1" applyBorder="1" applyAlignment="1">
      <alignment horizontal="center" vertical="top" wrapText="1"/>
    </xf>
    <xf numFmtId="3" fontId="14" fillId="35" borderId="18" xfId="0" applyNumberFormat="1" applyFont="1" applyFill="1" applyBorder="1" applyAlignment="1">
      <alignment horizontal="center" vertical="top" wrapText="1"/>
    </xf>
    <xf numFmtId="3" fontId="14" fillId="35" borderId="18" xfId="0" applyNumberFormat="1" applyFont="1" applyFill="1" applyBorder="1" applyAlignment="1">
      <alignment horizontal="center" vertical="top"/>
    </xf>
    <xf numFmtId="3" fontId="14" fillId="35" borderId="17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horizontal="center" vertical="top"/>
    </xf>
    <xf numFmtId="3" fontId="32" fillId="0" borderId="17" xfId="0" applyNumberFormat="1" applyFont="1" applyFill="1" applyBorder="1" applyAlignment="1">
      <alignment horizontal="center" vertical="top" wrapText="1"/>
    </xf>
    <xf numFmtId="3" fontId="32" fillId="35" borderId="21" xfId="0" applyNumberFormat="1" applyFont="1" applyFill="1" applyBorder="1" applyAlignment="1">
      <alignment horizontal="center" vertical="top"/>
    </xf>
    <xf numFmtId="3" fontId="32" fillId="35" borderId="22" xfId="0" applyNumberFormat="1" applyFont="1" applyFill="1" applyBorder="1" applyAlignment="1">
      <alignment horizontal="center" vertical="top"/>
    </xf>
    <xf numFmtId="3" fontId="14" fillId="34" borderId="17" xfId="0" applyNumberFormat="1" applyFont="1" applyFill="1" applyBorder="1" applyAlignment="1">
      <alignment horizontal="center" vertical="top" wrapText="1"/>
    </xf>
    <xf numFmtId="49" fontId="32" fillId="35" borderId="23" xfId="0" applyNumberFormat="1" applyFont="1" applyFill="1" applyBorder="1" applyAlignment="1">
      <alignment vertical="top" wrapText="1"/>
    </xf>
    <xf numFmtId="3" fontId="15" fillId="35" borderId="18" xfId="0" applyNumberFormat="1" applyFont="1" applyFill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1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30" fillId="34" borderId="26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right" wrapText="1"/>
    </xf>
    <xf numFmtId="49" fontId="30" fillId="34" borderId="23" xfId="42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53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3" fontId="36" fillId="0" borderId="18" xfId="0" applyNumberFormat="1" applyFont="1" applyFill="1" applyBorder="1" applyAlignment="1">
      <alignment horizontal="center" vertical="top" wrapText="1"/>
    </xf>
    <xf numFmtId="3" fontId="35" fillId="0" borderId="18" xfId="0" applyNumberFormat="1" applyFont="1" applyFill="1" applyBorder="1" applyAlignment="1">
      <alignment horizontal="center" vertical="top" wrapText="1"/>
    </xf>
    <xf numFmtId="0" fontId="34" fillId="34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15" fillId="0" borderId="17" xfId="0" applyNumberFormat="1" applyFont="1" applyFill="1" applyBorder="1" applyAlignment="1">
      <alignment horizontal="center" vertical="top"/>
    </xf>
    <xf numFmtId="3" fontId="15" fillId="0" borderId="29" xfId="0" applyNumberFormat="1" applyFont="1" applyFill="1" applyBorder="1" applyAlignment="1">
      <alignment horizontal="center" vertical="top"/>
    </xf>
    <xf numFmtId="3" fontId="15" fillId="0" borderId="29" xfId="0" applyNumberFormat="1" applyFont="1" applyFill="1" applyBorder="1" applyAlignment="1">
      <alignment horizontal="center" vertical="top" wrapText="1"/>
    </xf>
    <xf numFmtId="3" fontId="14" fillId="0" borderId="18" xfId="0" applyNumberFormat="1" applyFont="1" applyFill="1" applyBorder="1" applyAlignment="1">
      <alignment horizontal="center" vertical="top" wrapText="1"/>
    </xf>
    <xf numFmtId="0" fontId="38" fillId="0" borderId="30" xfId="54" applyNumberFormat="1" applyFont="1" applyBorder="1" applyAlignment="1">
      <alignment vertical="center" wrapText="1"/>
      <protection/>
    </xf>
    <xf numFmtId="3" fontId="27" fillId="0" borderId="17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 horizontal="center" vertical="top"/>
    </xf>
    <xf numFmtId="49" fontId="0" fillId="0" borderId="31" xfId="0" applyNumberFormat="1" applyFont="1" applyFill="1" applyBorder="1" applyAlignment="1">
      <alignment vertical="top" wrapText="1"/>
    </xf>
    <xf numFmtId="49" fontId="32" fillId="35" borderId="12" xfId="0" applyNumberFormat="1" applyFont="1" applyFill="1" applyBorder="1" applyAlignment="1">
      <alignment horizontal="center" vertical="top" wrapText="1"/>
    </xf>
    <xf numFmtId="3" fontId="14" fillId="35" borderId="32" xfId="0" applyNumberFormat="1" applyFont="1" applyFill="1" applyBorder="1" applyAlignment="1">
      <alignment horizontal="center" vertical="top"/>
    </xf>
    <xf numFmtId="49" fontId="7" fillId="0" borderId="24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3" fontId="14" fillId="35" borderId="16" xfId="0" applyNumberFormat="1" applyFont="1" applyFill="1" applyBorder="1" applyAlignment="1">
      <alignment horizontal="center" vertical="top" wrapText="1"/>
    </xf>
    <xf numFmtId="3" fontId="14" fillId="35" borderId="13" xfId="0" applyNumberFormat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14" fillId="35" borderId="36" xfId="0" applyNumberFormat="1" applyFont="1" applyFill="1" applyBorder="1" applyAlignment="1">
      <alignment horizontal="center" vertical="top" wrapText="1"/>
    </xf>
    <xf numFmtId="3" fontId="14" fillId="35" borderId="37" xfId="0" applyNumberFormat="1" applyFont="1" applyFill="1" applyBorder="1" applyAlignment="1">
      <alignment horizontal="center" vertical="top" wrapText="1"/>
    </xf>
    <xf numFmtId="3" fontId="14" fillId="35" borderId="38" xfId="0" applyNumberFormat="1" applyFont="1" applyFill="1" applyBorder="1" applyAlignment="1">
      <alignment horizontal="center" vertical="top" wrapText="1"/>
    </xf>
    <xf numFmtId="3" fontId="14" fillId="0" borderId="37" xfId="0" applyNumberFormat="1" applyFont="1" applyFill="1" applyBorder="1" applyAlignment="1">
      <alignment horizontal="center" vertical="top" wrapText="1"/>
    </xf>
    <xf numFmtId="3" fontId="15" fillId="0" borderId="37" xfId="0" applyNumberFormat="1" applyFont="1" applyFill="1" applyBorder="1" applyAlignment="1">
      <alignment horizontal="center" vertical="top" wrapText="1"/>
    </xf>
    <xf numFmtId="3" fontId="35" fillId="0" borderId="37" xfId="0" applyNumberFormat="1" applyFont="1" applyFill="1" applyBorder="1" applyAlignment="1">
      <alignment horizontal="center" vertical="top" wrapText="1"/>
    </xf>
    <xf numFmtId="3" fontId="14" fillId="0" borderId="38" xfId="0" applyNumberFormat="1" applyFont="1" applyFill="1" applyBorder="1" applyAlignment="1">
      <alignment horizontal="center" vertical="top" wrapText="1"/>
    </xf>
    <xf numFmtId="3" fontId="14" fillId="0" borderId="37" xfId="0" applyNumberFormat="1" applyFont="1" applyFill="1" applyBorder="1" applyAlignment="1">
      <alignment horizontal="center" vertical="top"/>
    </xf>
    <xf numFmtId="3" fontId="14" fillId="35" borderId="37" xfId="0" applyNumberFormat="1" applyFont="1" applyFill="1" applyBorder="1" applyAlignment="1">
      <alignment horizontal="center" vertical="top"/>
    </xf>
    <xf numFmtId="3" fontId="15" fillId="0" borderId="37" xfId="0" applyNumberFormat="1" applyFont="1" applyFill="1" applyBorder="1" applyAlignment="1">
      <alignment horizontal="center" vertical="top"/>
    </xf>
    <xf numFmtId="3" fontId="15" fillId="0" borderId="38" xfId="0" applyNumberFormat="1" applyFont="1" applyFill="1" applyBorder="1" applyAlignment="1">
      <alignment horizontal="center" vertical="top" wrapText="1"/>
    </xf>
    <xf numFmtId="3" fontId="14" fillId="35" borderId="39" xfId="0" applyNumberFormat="1" applyFont="1" applyFill="1" applyBorder="1" applyAlignment="1">
      <alignment horizontal="center" vertical="top" wrapText="1"/>
    </xf>
    <xf numFmtId="3" fontId="14" fillId="35" borderId="31" xfId="0" applyNumberFormat="1" applyFont="1" applyFill="1" applyBorder="1" applyAlignment="1">
      <alignment horizontal="center" vertical="top" wrapText="1"/>
    </xf>
    <xf numFmtId="3" fontId="14" fillId="0" borderId="31" xfId="0" applyNumberFormat="1" applyFont="1" applyFill="1" applyBorder="1" applyAlignment="1">
      <alignment horizontal="center" vertical="top" wrapText="1"/>
    </xf>
    <xf numFmtId="3" fontId="14" fillId="35" borderId="31" xfId="0" applyNumberFormat="1" applyFont="1" applyFill="1" applyBorder="1" applyAlignment="1">
      <alignment horizontal="center" vertical="top"/>
    </xf>
    <xf numFmtId="3" fontId="14" fillId="0" borderId="31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4" fillId="33" borderId="18" xfId="0" applyNumberFormat="1" applyFont="1" applyFill="1" applyBorder="1" applyAlignment="1">
      <alignment horizontal="center" vertical="top" wrapText="1"/>
    </xf>
    <xf numFmtId="3" fontId="15" fillId="33" borderId="18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3" fontId="15" fillId="0" borderId="40" xfId="0" applyNumberFormat="1" applyFont="1" applyFill="1" applyBorder="1" applyAlignment="1">
      <alignment horizontal="center" vertical="top"/>
    </xf>
    <xf numFmtId="3" fontId="14" fillId="0" borderId="41" xfId="0" applyNumberFormat="1" applyFont="1" applyFill="1" applyBorder="1" applyAlignment="1">
      <alignment horizontal="center" vertical="top" wrapText="1"/>
    </xf>
    <xf numFmtId="3" fontId="14" fillId="0" borderId="40" xfId="0" applyNumberFormat="1" applyFont="1" applyFill="1" applyBorder="1" applyAlignment="1">
      <alignment horizontal="center" vertical="top" wrapText="1"/>
    </xf>
    <xf numFmtId="3" fontId="14" fillId="0" borderId="28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14" fillId="0" borderId="17" xfId="0" applyNumberFormat="1" applyFont="1" applyFill="1" applyBorder="1" applyAlignment="1">
      <alignment horizontal="center" vertical="top"/>
    </xf>
    <xf numFmtId="3" fontId="15" fillId="0" borderId="1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8" fillId="34" borderId="16" xfId="0" applyNumberFormat="1" applyFont="1" applyFill="1" applyBorder="1" applyAlignment="1">
      <alignment horizontal="center" vertical="top" wrapText="1"/>
    </xf>
    <xf numFmtId="3" fontId="14" fillId="0" borderId="17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5" fillId="0" borderId="38" xfId="0" applyNumberFormat="1" applyFont="1" applyFill="1" applyBorder="1" applyAlignment="1">
      <alignment horizontal="center" vertical="top" wrapText="1"/>
    </xf>
    <xf numFmtId="3" fontId="14" fillId="0" borderId="38" xfId="0" applyNumberFormat="1" applyFont="1" applyFill="1" applyBorder="1" applyAlignment="1">
      <alignment horizontal="center" vertical="top"/>
    </xf>
    <xf numFmtId="49" fontId="16" fillId="35" borderId="42" xfId="0" applyNumberFormat="1" applyFont="1" applyFill="1" applyBorder="1" applyAlignment="1">
      <alignment vertical="top" wrapText="1"/>
    </xf>
    <xf numFmtId="49" fontId="0" fillId="0" borderId="43" xfId="0" applyNumberFormat="1" applyFont="1" applyFill="1" applyBorder="1" applyAlignment="1">
      <alignment vertical="top" wrapText="1"/>
    </xf>
    <xf numFmtId="49" fontId="16" fillId="35" borderId="43" xfId="0" applyNumberFormat="1" applyFont="1" applyFill="1" applyBorder="1" applyAlignment="1">
      <alignment vertical="top" wrapText="1"/>
    </xf>
    <xf numFmtId="49" fontId="4" fillId="0" borderId="43" xfId="0" applyNumberFormat="1" applyFont="1" applyFill="1" applyBorder="1" applyAlignment="1">
      <alignment vertical="top" wrapText="1"/>
    </xf>
    <xf numFmtId="49" fontId="2" fillId="0" borderId="32" xfId="0" applyNumberFormat="1" applyFont="1" applyBorder="1" applyAlignment="1" applyProtection="1">
      <alignment vertical="top" wrapText="1"/>
      <protection locked="0"/>
    </xf>
    <xf numFmtId="49" fontId="4" fillId="0" borderId="32" xfId="0" applyNumberFormat="1" applyFont="1" applyFill="1" applyBorder="1" applyAlignment="1">
      <alignment vertical="top" wrapText="1"/>
    </xf>
    <xf numFmtId="49" fontId="0" fillId="0" borderId="32" xfId="0" applyNumberFormat="1" applyFont="1" applyFill="1" applyBorder="1" applyAlignment="1">
      <alignment vertical="top" wrapText="1"/>
    </xf>
    <xf numFmtId="49" fontId="13" fillId="35" borderId="43" xfId="0" applyNumberFormat="1" applyFont="1" applyFill="1" applyBorder="1" applyAlignment="1">
      <alignment vertical="top" wrapText="1"/>
    </xf>
    <xf numFmtId="49" fontId="13" fillId="0" borderId="43" xfId="0" applyNumberFormat="1" applyFont="1" applyFill="1" applyBorder="1" applyAlignment="1">
      <alignment vertical="top" wrapText="1"/>
    </xf>
    <xf numFmtId="0" fontId="38" fillId="0" borderId="32" xfId="54" applyNumberFormat="1" applyFont="1" applyBorder="1" applyAlignment="1">
      <alignment vertical="center" wrapText="1"/>
      <protection/>
    </xf>
    <xf numFmtId="0" fontId="38" fillId="0" borderId="43" xfId="54" applyNumberFormat="1" applyFont="1" applyBorder="1" applyAlignment="1">
      <alignment vertical="center" wrapText="1"/>
      <protection/>
    </xf>
    <xf numFmtId="49" fontId="0" fillId="0" borderId="44" xfId="0" applyNumberFormat="1" applyFont="1" applyFill="1" applyBorder="1" applyAlignment="1">
      <alignment vertical="top" wrapText="1"/>
    </xf>
    <xf numFmtId="49" fontId="13" fillId="35" borderId="17" xfId="0" applyNumberFormat="1" applyFont="1" applyFill="1" applyBorder="1" applyAlignment="1">
      <alignment vertical="top" wrapText="1"/>
    </xf>
    <xf numFmtId="49" fontId="5" fillId="35" borderId="43" xfId="0" applyNumberFormat="1" applyFont="1" applyFill="1" applyBorder="1" applyAlignment="1">
      <alignment vertical="top" wrapText="1"/>
    </xf>
    <xf numFmtId="49" fontId="5" fillId="0" borderId="43" xfId="0" applyNumberFormat="1" applyFont="1" applyFill="1" applyBorder="1" applyAlignment="1">
      <alignment vertical="top" wrapText="1"/>
    </xf>
    <xf numFmtId="49" fontId="29" fillId="0" borderId="43" xfId="0" applyNumberFormat="1" applyFont="1" applyFill="1" applyBorder="1" applyAlignment="1">
      <alignment vertical="top" wrapText="1"/>
    </xf>
    <xf numFmtId="49" fontId="4" fillId="0" borderId="32" xfId="0" applyNumberFormat="1" applyFont="1" applyFill="1" applyBorder="1" applyAlignment="1">
      <alignment vertical="top" wrapText="1"/>
    </xf>
    <xf numFmtId="49" fontId="4" fillId="0" borderId="45" xfId="0" applyNumberFormat="1" applyFont="1" applyFill="1" applyBorder="1" applyAlignment="1">
      <alignment vertical="top" wrapText="1"/>
    </xf>
    <xf numFmtId="49" fontId="16" fillId="35" borderId="39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49" fontId="16" fillId="35" borderId="1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23" fillId="34" borderId="15" xfId="0" applyNumberFormat="1" applyFont="1" applyFill="1" applyBorder="1" applyAlignment="1">
      <alignment horizontal="center" vertical="top" wrapText="1"/>
    </xf>
    <xf numFmtId="49" fontId="13" fillId="35" borderId="15" xfId="0" applyNumberFormat="1" applyFont="1" applyFill="1" applyBorder="1" applyAlignment="1">
      <alignment horizontal="center" vertical="top" wrapText="1"/>
    </xf>
    <xf numFmtId="49" fontId="13" fillId="35" borderId="3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23" fillId="0" borderId="31" xfId="0" applyNumberFormat="1" applyFont="1" applyFill="1" applyBorder="1" applyAlignment="1">
      <alignment horizontal="center" vertical="top" wrapText="1"/>
    </xf>
    <xf numFmtId="49" fontId="29" fillId="0" borderId="15" xfId="0" applyNumberFormat="1" applyFont="1" applyFill="1" applyBorder="1" applyAlignment="1">
      <alignment horizontal="center" vertical="top" wrapText="1"/>
    </xf>
    <xf numFmtId="49" fontId="37" fillId="0" borderId="31" xfId="0" applyNumberFormat="1" applyFont="1" applyFill="1" applyBorder="1" applyAlignment="1">
      <alignment horizontal="center" vertical="top" wrapText="1"/>
    </xf>
    <xf numFmtId="3" fontId="14" fillId="0" borderId="31" xfId="0" applyNumberFormat="1" applyFont="1" applyFill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center" vertical="top" wrapText="1"/>
    </xf>
    <xf numFmtId="3" fontId="15" fillId="0" borderId="37" xfId="0" applyNumberFormat="1" applyFont="1" applyFill="1" applyBorder="1" applyAlignment="1">
      <alignment horizontal="center" vertical="top"/>
    </xf>
    <xf numFmtId="3" fontId="14" fillId="35" borderId="38" xfId="0" applyNumberFormat="1" applyFont="1" applyFill="1" applyBorder="1" applyAlignment="1">
      <alignment horizontal="center" vertical="top"/>
    </xf>
    <xf numFmtId="3" fontId="15" fillId="0" borderId="38" xfId="0" applyNumberFormat="1" applyFont="1" applyBorder="1" applyAlignment="1">
      <alignment horizontal="center" vertical="top" wrapText="1"/>
    </xf>
    <xf numFmtId="3" fontId="14" fillId="0" borderId="46" xfId="0" applyNumberFormat="1" applyFont="1" applyFill="1" applyBorder="1" applyAlignment="1">
      <alignment horizontal="center" vertical="top" wrapText="1"/>
    </xf>
    <xf numFmtId="3" fontId="32" fillId="35" borderId="34" xfId="0" applyNumberFormat="1" applyFont="1" applyFill="1" applyBorder="1" applyAlignment="1">
      <alignment horizontal="center" vertical="top"/>
    </xf>
    <xf numFmtId="3" fontId="32" fillId="35" borderId="23" xfId="0" applyNumberFormat="1" applyFont="1" applyFill="1" applyBorder="1" applyAlignment="1">
      <alignment horizontal="center" vertical="top"/>
    </xf>
    <xf numFmtId="49" fontId="23" fillId="0" borderId="31" xfId="0" applyNumberFormat="1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center" wrapText="1"/>
    </xf>
    <xf numFmtId="49" fontId="19" fillId="33" borderId="32" xfId="0" applyNumberFormat="1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vertical="top" wrapText="1"/>
    </xf>
    <xf numFmtId="49" fontId="20" fillId="33" borderId="32" xfId="0" applyNumberFormat="1" applyFont="1" applyFill="1" applyBorder="1" applyAlignment="1" applyProtection="1">
      <alignment vertical="top" wrapText="1"/>
      <protection locked="0"/>
    </xf>
    <xf numFmtId="49" fontId="0" fillId="0" borderId="32" xfId="0" applyNumberFormat="1" applyFont="1" applyBorder="1" applyAlignment="1" applyProtection="1">
      <alignment vertical="top" wrapText="1"/>
      <protection locked="0"/>
    </xf>
    <xf numFmtId="49" fontId="19" fillId="33" borderId="32" xfId="0" applyNumberFormat="1" applyFont="1" applyFill="1" applyBorder="1" applyAlignment="1" applyProtection="1">
      <alignment vertical="top" wrapText="1"/>
      <protection locked="0"/>
    </xf>
    <xf numFmtId="49" fontId="9" fillId="0" borderId="32" xfId="0" applyNumberFormat="1" applyFont="1" applyBorder="1" applyAlignment="1" applyProtection="1">
      <alignment vertical="top" wrapText="1"/>
      <protection locked="0"/>
    </xf>
    <xf numFmtId="0" fontId="38" fillId="0" borderId="17" xfId="54" applyNumberFormat="1" applyFont="1" applyBorder="1" applyAlignment="1">
      <alignment vertical="center" wrapText="1"/>
      <protection/>
    </xf>
    <xf numFmtId="49" fontId="23" fillId="34" borderId="32" xfId="0" applyNumberFormat="1" applyFont="1" applyFill="1" applyBorder="1" applyAlignment="1" applyProtection="1">
      <alignment vertical="top" wrapText="1"/>
      <protection locked="0"/>
    </xf>
    <xf numFmtId="49" fontId="33" fillId="0" borderId="32" xfId="0" applyNumberFormat="1" applyFont="1" applyFill="1" applyBorder="1" applyAlignment="1">
      <alignment vertical="top" wrapText="1"/>
    </xf>
    <xf numFmtId="49" fontId="16" fillId="0" borderId="32" xfId="0" applyNumberFormat="1" applyFont="1" applyFill="1" applyBorder="1" applyAlignment="1">
      <alignment vertical="top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33" borderId="15" xfId="0" applyNumberFormat="1" applyFont="1" applyFill="1" applyBorder="1" applyAlignment="1">
      <alignment horizontal="center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49" fontId="23" fillId="33" borderId="31" xfId="0" applyNumberFormat="1" applyFont="1" applyFill="1" applyBorder="1" applyAlignment="1">
      <alignment horizontal="center" vertical="top" wrapText="1"/>
    </xf>
    <xf numFmtId="49" fontId="23" fillId="0" borderId="47" xfId="0" applyNumberFormat="1" applyFont="1" applyBorder="1" applyAlignment="1">
      <alignment horizontal="center" vertical="top" wrapText="1"/>
    </xf>
    <xf numFmtId="49" fontId="23" fillId="33" borderId="31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49" fontId="4" fillId="33" borderId="31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17" fillId="0" borderId="31" xfId="0" applyNumberFormat="1" applyFont="1" applyFill="1" applyBorder="1" applyAlignment="1">
      <alignment horizontal="center" vertical="top" wrapText="1"/>
    </xf>
    <xf numFmtId="49" fontId="40" fillId="34" borderId="15" xfId="0" applyNumberFormat="1" applyFont="1" applyFill="1" applyBorder="1" applyAlignment="1">
      <alignment horizontal="center" vertical="top" wrapText="1"/>
    </xf>
    <xf numFmtId="49" fontId="4" fillId="0" borderId="48" xfId="0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center" wrapText="1"/>
    </xf>
    <xf numFmtId="3" fontId="27" fillId="33" borderId="37" xfId="0" applyNumberFormat="1" applyFont="1" applyFill="1" applyBorder="1" applyAlignment="1">
      <alignment horizontal="center" vertical="top" wrapText="1"/>
    </xf>
    <xf numFmtId="3" fontId="27" fillId="33" borderId="38" xfId="0" applyNumberFormat="1" applyFont="1" applyFill="1" applyBorder="1" applyAlignment="1">
      <alignment horizontal="center" vertical="top" wrapText="1"/>
    </xf>
    <xf numFmtId="3" fontId="15" fillId="0" borderId="37" xfId="0" applyNumberFormat="1" applyFont="1" applyBorder="1" applyAlignment="1">
      <alignment horizontal="center" vertical="top" wrapText="1"/>
    </xf>
    <xf numFmtId="3" fontId="15" fillId="0" borderId="36" xfId="0" applyNumberFormat="1" applyFont="1" applyBorder="1" applyAlignment="1">
      <alignment horizontal="center" vertical="top" wrapText="1"/>
    </xf>
    <xf numFmtId="3" fontId="15" fillId="0" borderId="49" xfId="0" applyNumberFormat="1" applyFont="1" applyFill="1" applyBorder="1" applyAlignment="1">
      <alignment horizontal="center" vertical="top"/>
    </xf>
    <xf numFmtId="3" fontId="27" fillId="0" borderId="38" xfId="0" applyNumberFormat="1" applyFont="1" applyFill="1" applyBorder="1" applyAlignment="1">
      <alignment horizontal="center" vertical="top" wrapText="1"/>
    </xf>
    <xf numFmtId="3" fontId="15" fillId="0" borderId="37" xfId="0" applyNumberFormat="1" applyFont="1" applyFill="1" applyBorder="1" applyAlignment="1">
      <alignment horizontal="center" vertical="top" wrapText="1"/>
    </xf>
    <xf numFmtId="3" fontId="27" fillId="34" borderId="37" xfId="0" applyNumberFormat="1" applyFont="1" applyFill="1" applyBorder="1" applyAlignment="1">
      <alignment horizontal="center" vertical="top" wrapText="1"/>
    </xf>
    <xf numFmtId="3" fontId="27" fillId="34" borderId="30" xfId="0" applyNumberFormat="1" applyFont="1" applyFill="1" applyBorder="1" applyAlignment="1">
      <alignment horizontal="center" vertical="top" wrapText="1"/>
    </xf>
    <xf numFmtId="3" fontId="27" fillId="34" borderId="38" xfId="0" applyNumberFormat="1" applyFont="1" applyFill="1" applyBorder="1" applyAlignment="1">
      <alignment horizontal="center" vertical="top" wrapText="1"/>
    </xf>
    <xf numFmtId="3" fontId="14" fillId="33" borderId="37" xfId="0" applyNumberFormat="1" applyFont="1" applyFill="1" applyBorder="1" applyAlignment="1">
      <alignment horizontal="center" vertical="top" wrapText="1"/>
    </xf>
    <xf numFmtId="3" fontId="14" fillId="0" borderId="38" xfId="0" applyNumberFormat="1" applyFont="1" applyFill="1" applyBorder="1" applyAlignment="1">
      <alignment horizontal="center" vertical="top" wrapText="1"/>
    </xf>
    <xf numFmtId="3" fontId="15" fillId="33" borderId="37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center" wrapText="1"/>
    </xf>
    <xf numFmtId="3" fontId="27" fillId="33" borderId="31" xfId="0" applyNumberFormat="1" applyFont="1" applyFill="1" applyBorder="1" applyAlignment="1">
      <alignment horizontal="center" vertical="top" wrapText="1"/>
    </xf>
    <xf numFmtId="3" fontId="14" fillId="0" borderId="31" xfId="0" applyNumberFormat="1" applyFont="1" applyBorder="1" applyAlignment="1">
      <alignment horizontal="center" vertical="top" wrapText="1"/>
    </xf>
    <xf numFmtId="3" fontId="27" fillId="0" borderId="31" xfId="0" applyNumberFormat="1" applyFont="1" applyFill="1" applyBorder="1" applyAlignment="1">
      <alignment horizontal="center" vertical="top" wrapText="1"/>
    </xf>
    <xf numFmtId="3" fontId="14" fillId="33" borderId="31" xfId="0" applyNumberFormat="1" applyFont="1" applyFill="1" applyBorder="1" applyAlignment="1">
      <alignment horizontal="center" vertical="top" wrapText="1"/>
    </xf>
    <xf numFmtId="3" fontId="27" fillId="34" borderId="31" xfId="0" applyNumberFormat="1" applyFont="1" applyFill="1" applyBorder="1" applyAlignment="1">
      <alignment horizontal="center" vertical="top" wrapText="1"/>
    </xf>
    <xf numFmtId="3" fontId="15" fillId="33" borderId="31" xfId="0" applyNumberFormat="1" applyFont="1" applyFill="1" applyBorder="1" applyAlignment="1">
      <alignment horizontal="center" vertical="top" wrapText="1"/>
    </xf>
    <xf numFmtId="3" fontId="14" fillId="0" borderId="48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0" fontId="20" fillId="33" borderId="0" xfId="0" applyFont="1" applyFill="1" applyAlignment="1">
      <alignment/>
    </xf>
    <xf numFmtId="0" fontId="0" fillId="0" borderId="0" xfId="0" applyFont="1" applyBorder="1" applyAlignment="1">
      <alignment/>
    </xf>
    <xf numFmtId="49" fontId="0" fillId="33" borderId="15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3" fontId="36" fillId="0" borderId="17" xfId="0" applyNumberFormat="1" applyFont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vertical="top" wrapText="1"/>
    </xf>
    <xf numFmtId="49" fontId="16" fillId="35" borderId="15" xfId="0" applyNumberFormat="1" applyFont="1" applyFill="1" applyBorder="1" applyAlignment="1">
      <alignment vertical="top" wrapText="1"/>
    </xf>
    <xf numFmtId="49" fontId="4" fillId="0" borderId="50" xfId="0" applyNumberFormat="1" applyFont="1" applyFill="1" applyBorder="1" applyAlignment="1">
      <alignment horizontal="center" vertical="top" wrapText="1"/>
    </xf>
    <xf numFmtId="49" fontId="16" fillId="35" borderId="5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vertical="top" wrapText="1"/>
    </xf>
    <xf numFmtId="49" fontId="41" fillId="0" borderId="52" xfId="0" applyNumberFormat="1" applyFont="1" applyFill="1" applyBorder="1" applyAlignment="1">
      <alignment horizontal="center" vertical="top" wrapText="1"/>
    </xf>
    <xf numFmtId="0" fontId="0" fillId="0" borderId="31" xfId="0" applyNumberFormat="1" applyBorder="1" applyAlignment="1">
      <alignment vertical="center" wrapText="1"/>
    </xf>
    <xf numFmtId="4" fontId="16" fillId="35" borderId="17" xfId="0" applyNumberFormat="1" applyFont="1" applyFill="1" applyBorder="1" applyAlignment="1">
      <alignment horizontal="center" vertical="top" wrapText="1"/>
    </xf>
    <xf numFmtId="3" fontId="16" fillId="35" borderId="17" xfId="0" applyNumberFormat="1" applyFont="1" applyFill="1" applyBorder="1" applyAlignment="1">
      <alignment horizontal="center" vertical="top" wrapText="1"/>
    </xf>
    <xf numFmtId="49" fontId="16" fillId="35" borderId="17" xfId="0" applyNumberFormat="1" applyFont="1" applyFill="1" applyBorder="1" applyAlignment="1">
      <alignment vertical="top" wrapText="1"/>
    </xf>
    <xf numFmtId="4" fontId="14" fillId="0" borderId="17" xfId="0" applyNumberFormat="1" applyFont="1" applyFill="1" applyBorder="1" applyAlignment="1">
      <alignment horizontal="center" vertical="top" wrapText="1"/>
    </xf>
    <xf numFmtId="3" fontId="15" fillId="34" borderId="17" xfId="0" applyNumberFormat="1" applyFont="1" applyFill="1" applyBorder="1" applyAlignment="1">
      <alignment horizontal="center" vertical="top"/>
    </xf>
    <xf numFmtId="3" fontId="15" fillId="0" borderId="5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vertical="top" wrapText="1"/>
    </xf>
    <xf numFmtId="49" fontId="19" fillId="33" borderId="31" xfId="0" applyNumberFormat="1" applyFont="1" applyFill="1" applyBorder="1" applyAlignment="1">
      <alignment vertical="top" wrapText="1"/>
    </xf>
    <xf numFmtId="3" fontId="14" fillId="33" borderId="18" xfId="0" applyNumberFormat="1" applyFont="1" applyFill="1" applyBorder="1" applyAlignment="1">
      <alignment horizontal="center" vertical="top" wrapText="1"/>
    </xf>
    <xf numFmtId="49" fontId="19" fillId="33" borderId="31" xfId="0" applyNumberFormat="1" applyFont="1" applyFill="1" applyBorder="1" applyAlignment="1" applyProtection="1">
      <alignment vertical="top" wrapText="1"/>
      <protection locked="0"/>
    </xf>
    <xf numFmtId="3" fontId="15" fillId="33" borderId="17" xfId="0" applyNumberFormat="1" applyFont="1" applyFill="1" applyBorder="1" applyAlignment="1">
      <alignment horizontal="center" vertical="top" wrapText="1"/>
    </xf>
    <xf numFmtId="49" fontId="27" fillId="33" borderId="31" xfId="0" applyNumberFormat="1" applyFont="1" applyFill="1" applyBorder="1" applyAlignment="1">
      <alignment horizontal="center" vertical="top" wrapText="1"/>
    </xf>
    <xf numFmtId="3" fontId="14" fillId="33" borderId="17" xfId="0" applyNumberFormat="1" applyFont="1" applyFill="1" applyBorder="1" applyAlignment="1">
      <alignment horizontal="center" vertical="top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5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textRotation="255"/>
    </xf>
    <xf numFmtId="0" fontId="10" fillId="0" borderId="45" xfId="0" applyFont="1" applyFill="1" applyBorder="1" applyAlignment="1">
      <alignment horizontal="center" vertical="center" textRotation="255"/>
    </xf>
    <xf numFmtId="0" fontId="1" fillId="0" borderId="56" xfId="0" applyFont="1" applyFill="1" applyBorder="1" applyAlignment="1">
      <alignment textRotation="255"/>
    </xf>
    <xf numFmtId="0" fontId="10" fillId="0" borderId="4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center" textRotation="255"/>
    </xf>
    <xf numFmtId="0" fontId="1" fillId="0" borderId="28" xfId="0" applyFont="1" applyFill="1" applyBorder="1" applyAlignment="1">
      <alignment textRotation="255"/>
    </xf>
    <xf numFmtId="0" fontId="1" fillId="0" borderId="24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right" vertical="top" wrapText="1"/>
      <protection locked="0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971550" y="1514475"/>
          <a:ext cx="21717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600075</xdr:colOff>
      <xdr:row>0</xdr:row>
      <xdr:rowOff>66675</xdr:rowOff>
    </xdr:from>
    <xdr:ext cx="2847975" cy="1085850"/>
    <xdr:sp>
      <xdr:nvSpPr>
        <xdr:cNvPr id="2" name="Text Box 6"/>
        <xdr:cNvSpPr txBox="1">
          <a:spLocks noChangeArrowheads="1"/>
        </xdr:cNvSpPr>
      </xdr:nvSpPr>
      <xdr:spPr>
        <a:xfrm>
          <a:off x="11639550" y="66675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2006  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781175" y="161925"/>
          <a:ext cx="1053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1447800" y="714375"/>
          <a:ext cx="10106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Розподіл видатків обласного бюджету на 2006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28575</xdr:rowOff>
    </xdr:from>
    <xdr:to>
      <xdr:col>13</xdr:col>
      <xdr:colOff>676275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44300" y="28575"/>
          <a:ext cx="3571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2006року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twoCellAnchor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9650" y="1619250"/>
          <a:ext cx="1275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4"/>
  <sheetViews>
    <sheetView showZeros="0" view="pageBreakPreview" zoomScale="50" zoomScaleNormal="75" zoomScaleSheetLayoutView="50" zoomScalePageLayoutView="0" workbookViewId="0" topLeftCell="A26">
      <selection activeCell="D39" sqref="D39"/>
    </sheetView>
  </sheetViews>
  <sheetFormatPr defaultColWidth="20.83203125" defaultRowHeight="12.75"/>
  <cols>
    <col min="1" max="1" width="16.83203125" style="19" customWidth="1"/>
    <col min="2" max="2" width="38.16015625" style="13" customWidth="1"/>
    <col min="3" max="3" width="20.83203125" style="2" customWidth="1"/>
    <col min="4" max="4" width="20.83203125" style="0" customWidth="1"/>
    <col min="5" max="5" width="17.66015625" style="0" customWidth="1"/>
    <col min="6" max="6" width="16.33203125" style="0" customWidth="1"/>
    <col min="7" max="7" width="20.83203125" style="0" customWidth="1"/>
    <col min="8" max="8" width="20.83203125" style="6" customWidth="1"/>
    <col min="9" max="9" width="20.83203125" style="0" customWidth="1"/>
    <col min="10" max="10" width="17.5" style="0" customWidth="1"/>
    <col min="11" max="11" width="18.5" style="0" customWidth="1"/>
    <col min="12" max="13" width="20.83203125" style="0" customWidth="1"/>
    <col min="14" max="14" width="20.83203125" style="2" customWidth="1"/>
  </cols>
  <sheetData>
    <row r="1" spans="1:3" ht="12.75">
      <c r="A1" s="101"/>
      <c r="B1" s="100"/>
      <c r="C1" s="102"/>
    </row>
    <row r="2" spans="1:14" ht="105" customHeight="1" thickBot="1">
      <c r="A2" s="16"/>
      <c r="B2" s="100"/>
      <c r="N2" s="14" t="s">
        <v>58</v>
      </c>
    </row>
    <row r="3" spans="1:14" ht="26.25" customHeight="1" thickBot="1">
      <c r="A3" s="279" t="s">
        <v>97</v>
      </c>
      <c r="B3" s="97" t="s">
        <v>60</v>
      </c>
      <c r="C3" s="283" t="s">
        <v>42</v>
      </c>
      <c r="D3" s="284"/>
      <c r="E3" s="284"/>
      <c r="F3" s="284"/>
      <c r="G3" s="285"/>
      <c r="H3" s="286" t="s">
        <v>44</v>
      </c>
      <c r="I3" s="283"/>
      <c r="J3" s="283"/>
      <c r="K3" s="283"/>
      <c r="L3" s="283"/>
      <c r="M3" s="287"/>
      <c r="N3" s="290" t="s">
        <v>36</v>
      </c>
    </row>
    <row r="4" spans="1:14" ht="16.5" thickBot="1">
      <c r="A4" s="280"/>
      <c r="B4" s="93"/>
      <c r="C4" s="287" t="s">
        <v>43</v>
      </c>
      <c r="D4" s="286" t="s">
        <v>51</v>
      </c>
      <c r="E4" s="284"/>
      <c r="F4" s="284"/>
      <c r="G4" s="285"/>
      <c r="H4" s="297" t="s">
        <v>43</v>
      </c>
      <c r="I4" s="286" t="s">
        <v>51</v>
      </c>
      <c r="J4" s="284"/>
      <c r="K4" s="284"/>
      <c r="L4" s="284"/>
      <c r="M4" s="26"/>
      <c r="N4" s="291"/>
    </row>
    <row r="5" spans="1:14" ht="23.25" customHeight="1" thickBot="1">
      <c r="A5" s="281"/>
      <c r="B5" s="93"/>
      <c r="C5" s="293"/>
      <c r="D5" s="295" t="s">
        <v>45</v>
      </c>
      <c r="E5" s="286" t="s">
        <v>52</v>
      </c>
      <c r="F5" s="285"/>
      <c r="G5" s="288" t="s">
        <v>91</v>
      </c>
      <c r="H5" s="298"/>
      <c r="I5" s="295" t="s">
        <v>93</v>
      </c>
      <c r="J5" s="300" t="s">
        <v>52</v>
      </c>
      <c r="K5" s="294"/>
      <c r="L5" s="288" t="s">
        <v>91</v>
      </c>
      <c r="M5" s="288" t="s">
        <v>94</v>
      </c>
      <c r="N5" s="291"/>
    </row>
    <row r="6" spans="1:14" ht="78.75" customHeight="1" thickBot="1">
      <c r="A6" s="94" t="s">
        <v>96</v>
      </c>
      <c r="B6" s="98" t="s">
        <v>98</v>
      </c>
      <c r="C6" s="294"/>
      <c r="D6" s="296"/>
      <c r="E6" s="27" t="s">
        <v>89</v>
      </c>
      <c r="F6" s="28" t="s">
        <v>90</v>
      </c>
      <c r="G6" s="289"/>
      <c r="H6" s="299"/>
      <c r="I6" s="296"/>
      <c r="J6" s="27" t="s">
        <v>89</v>
      </c>
      <c r="K6" s="28" t="s">
        <v>90</v>
      </c>
      <c r="L6" s="289"/>
      <c r="M6" s="289"/>
      <c r="N6" s="292"/>
    </row>
    <row r="7" spans="1:14" ht="28.5" customHeight="1">
      <c r="A7" s="218">
        <v>1</v>
      </c>
      <c r="B7" s="207">
        <v>2</v>
      </c>
      <c r="C7" s="55">
        <v>3</v>
      </c>
      <c r="D7" s="30">
        <v>4</v>
      </c>
      <c r="E7" s="30">
        <v>5</v>
      </c>
      <c r="F7" s="30">
        <v>6</v>
      </c>
      <c r="G7" s="30">
        <v>7</v>
      </c>
      <c r="H7" s="29" t="s">
        <v>92</v>
      </c>
      <c r="I7" s="30">
        <v>9</v>
      </c>
      <c r="J7" s="30">
        <v>10</v>
      </c>
      <c r="K7" s="30">
        <v>11</v>
      </c>
      <c r="L7" s="30">
        <v>12</v>
      </c>
      <c r="M7" s="231">
        <v>13</v>
      </c>
      <c r="N7" s="245" t="s">
        <v>34</v>
      </c>
    </row>
    <row r="8" spans="1:14" s="15" customFormat="1" ht="25.5" customHeight="1">
      <c r="A8" s="219" t="s">
        <v>100</v>
      </c>
      <c r="B8" s="208" t="s">
        <v>59</v>
      </c>
      <c r="C8" s="56">
        <f>D8+G8</f>
        <v>131500</v>
      </c>
      <c r="D8" s="57">
        <f>SUM(D9:D9)</f>
        <v>50000</v>
      </c>
      <c r="E8" s="57">
        <f aca="true" t="shared" si="0" ref="E8:M8">SUM(E9:E9)</f>
        <v>0</v>
      </c>
      <c r="F8" s="57">
        <f t="shared" si="0"/>
        <v>0</v>
      </c>
      <c r="G8" s="57">
        <f t="shared" si="0"/>
        <v>81500</v>
      </c>
      <c r="H8" s="57">
        <f>I8+L8</f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232">
        <f t="shared" si="0"/>
        <v>0</v>
      </c>
      <c r="N8" s="246">
        <f>C8+H8</f>
        <v>131500</v>
      </c>
    </row>
    <row r="9" spans="1:14" s="157" customFormat="1" ht="18.75" customHeight="1">
      <c r="A9" s="220" t="s">
        <v>27</v>
      </c>
      <c r="B9" s="209" t="s">
        <v>28</v>
      </c>
      <c r="C9" s="60">
        <f>D9+G9</f>
        <v>131500</v>
      </c>
      <c r="D9" s="58">
        <v>50000</v>
      </c>
      <c r="E9" s="58"/>
      <c r="F9" s="58"/>
      <c r="G9" s="58">
        <v>81500</v>
      </c>
      <c r="H9" s="59">
        <f>SUM(I9,L9)</f>
        <v>0</v>
      </c>
      <c r="I9" s="58"/>
      <c r="J9" s="58"/>
      <c r="K9" s="58"/>
      <c r="L9" s="58"/>
      <c r="M9" s="134"/>
      <c r="N9" s="143">
        <f>SUM(H9,C9)</f>
        <v>131500</v>
      </c>
    </row>
    <row r="10" spans="1:14" s="15" customFormat="1" ht="15.75">
      <c r="A10" s="219" t="s">
        <v>101</v>
      </c>
      <c r="B10" s="210" t="s">
        <v>20</v>
      </c>
      <c r="C10" s="56">
        <f>D10+G10</f>
        <v>96000</v>
      </c>
      <c r="D10" s="56">
        <f>D11+D12+D13+D14+D15+D17+D19</f>
        <v>-50000</v>
      </c>
      <c r="E10" s="56">
        <f>E11+E12+E13+E14+E15+E17+E19</f>
        <v>-30536</v>
      </c>
      <c r="F10" s="56">
        <f>F11+F12+F13+F14+F15+F17+F19</f>
        <v>44100</v>
      </c>
      <c r="G10" s="56">
        <f>G11+G12+G13+G14+G15+G17+G19</f>
        <v>146000</v>
      </c>
      <c r="H10" s="56">
        <f aca="true" t="shared" si="1" ref="H10:M10">H11+H12+H13+H14+H15+H17</f>
        <v>0</v>
      </c>
      <c r="I10" s="56">
        <f t="shared" si="1"/>
        <v>0</v>
      </c>
      <c r="J10" s="56">
        <f t="shared" si="1"/>
        <v>0</v>
      </c>
      <c r="K10" s="56">
        <f t="shared" si="1"/>
        <v>0</v>
      </c>
      <c r="L10" s="56">
        <f t="shared" si="1"/>
        <v>0</v>
      </c>
      <c r="M10" s="233">
        <f t="shared" si="1"/>
        <v>0</v>
      </c>
      <c r="N10" s="246">
        <f>H10+C10</f>
        <v>96000</v>
      </c>
    </row>
    <row r="11" spans="1:14" ht="55.5" customHeight="1">
      <c r="A11" s="54" t="s">
        <v>30</v>
      </c>
      <c r="B11" s="211" t="s">
        <v>81</v>
      </c>
      <c r="C11" s="64">
        <f aca="true" t="shared" si="2" ref="C11:C16">SUM(D11,G11)</f>
        <v>196990</v>
      </c>
      <c r="D11" s="65"/>
      <c r="E11" s="65"/>
      <c r="F11" s="65"/>
      <c r="G11" s="65">
        <f>105990+18000+60000+13000</f>
        <v>196990</v>
      </c>
      <c r="H11" s="59">
        <f aca="true" t="shared" si="3" ref="H11:H17">SUM(I11,L11)</f>
        <v>0</v>
      </c>
      <c r="I11" s="65"/>
      <c r="J11" s="65"/>
      <c r="K11" s="65"/>
      <c r="L11" s="65"/>
      <c r="M11" s="234"/>
      <c r="N11" s="247">
        <f>SUM(H11,C11)</f>
        <v>196990</v>
      </c>
    </row>
    <row r="12" spans="1:14" ht="96.75" customHeight="1">
      <c r="A12" s="54" t="s">
        <v>70</v>
      </c>
      <c r="B12" s="211" t="s">
        <v>80</v>
      </c>
      <c r="C12" s="64">
        <f t="shared" si="2"/>
        <v>39000</v>
      </c>
      <c r="D12" s="65"/>
      <c r="E12" s="65"/>
      <c r="F12" s="65"/>
      <c r="G12" s="65">
        <v>39000</v>
      </c>
      <c r="H12" s="59">
        <f t="shared" si="3"/>
        <v>0</v>
      </c>
      <c r="I12" s="65"/>
      <c r="J12" s="65"/>
      <c r="K12" s="65"/>
      <c r="L12" s="65"/>
      <c r="M12" s="234"/>
      <c r="N12" s="247">
        <f>SUM(H12,C12)</f>
        <v>39000</v>
      </c>
    </row>
    <row r="13" spans="1:14" ht="24.75" customHeight="1">
      <c r="A13" s="54" t="s">
        <v>31</v>
      </c>
      <c r="B13" s="172" t="s">
        <v>32</v>
      </c>
      <c r="C13" s="64">
        <f t="shared" si="2"/>
        <v>-20000</v>
      </c>
      <c r="D13" s="65">
        <f>-20000-7500-18600-2000-1900</f>
        <v>-50000</v>
      </c>
      <c r="E13" s="65">
        <v>-20000</v>
      </c>
      <c r="F13" s="65">
        <v>-1900</v>
      </c>
      <c r="G13" s="65">
        <f>-10000+40000</f>
        <v>30000</v>
      </c>
      <c r="H13" s="59">
        <f t="shared" si="3"/>
        <v>0</v>
      </c>
      <c r="I13" s="65"/>
      <c r="J13" s="65"/>
      <c r="K13" s="65"/>
      <c r="L13" s="65"/>
      <c r="M13" s="234"/>
      <c r="N13" s="247">
        <f>SUM(H13,C13)</f>
        <v>-20000</v>
      </c>
    </row>
    <row r="14" spans="1:14" ht="28.5" customHeight="1">
      <c r="A14" s="54" t="s">
        <v>33</v>
      </c>
      <c r="B14" s="172" t="s">
        <v>82</v>
      </c>
      <c r="C14" s="64">
        <f t="shared" si="2"/>
        <v>49760</v>
      </c>
      <c r="D14" s="65">
        <f>3760+46000</f>
        <v>49760</v>
      </c>
      <c r="E14" s="65"/>
      <c r="F14" s="65">
        <v>46000</v>
      </c>
      <c r="G14" s="65"/>
      <c r="H14" s="59">
        <f t="shared" si="3"/>
        <v>0</v>
      </c>
      <c r="I14" s="65"/>
      <c r="J14" s="65"/>
      <c r="K14" s="65"/>
      <c r="L14" s="65"/>
      <c r="M14" s="234"/>
      <c r="N14" s="247">
        <f>SUM(H14,C14)</f>
        <v>49760</v>
      </c>
    </row>
    <row r="15" spans="1:14" ht="27.75" customHeight="1">
      <c r="A15" s="54" t="s">
        <v>25</v>
      </c>
      <c r="B15" s="172" t="s">
        <v>156</v>
      </c>
      <c r="C15" s="64">
        <f>D15+G15</f>
        <v>-49760</v>
      </c>
      <c r="D15" s="65">
        <f>D16</f>
        <v>-49760</v>
      </c>
      <c r="E15" s="65">
        <f>E16</f>
        <v>-10536</v>
      </c>
      <c r="F15" s="65">
        <f aca="true" t="shared" si="4" ref="F15:N15">SUM(F16:F16)</f>
        <v>0</v>
      </c>
      <c r="G15" s="65">
        <f t="shared" si="4"/>
        <v>0</v>
      </c>
      <c r="H15" s="59">
        <f t="shared" si="4"/>
        <v>0</v>
      </c>
      <c r="I15" s="65">
        <f t="shared" si="4"/>
        <v>0</v>
      </c>
      <c r="J15" s="65">
        <f t="shared" si="4"/>
        <v>0</v>
      </c>
      <c r="K15" s="65">
        <f t="shared" si="4"/>
        <v>0</v>
      </c>
      <c r="L15" s="65">
        <f t="shared" si="4"/>
        <v>0</v>
      </c>
      <c r="M15" s="234">
        <f t="shared" si="4"/>
        <v>0</v>
      </c>
      <c r="N15" s="247">
        <f t="shared" si="4"/>
        <v>-49760</v>
      </c>
    </row>
    <row r="16" spans="1:14" ht="15">
      <c r="A16" s="54"/>
      <c r="B16" s="172" t="s">
        <v>0</v>
      </c>
      <c r="C16" s="64">
        <f t="shared" si="2"/>
        <v>-49760</v>
      </c>
      <c r="D16" s="65">
        <v>-49760</v>
      </c>
      <c r="E16" s="65">
        <v>-10536</v>
      </c>
      <c r="F16" s="65"/>
      <c r="G16" s="65"/>
      <c r="H16" s="59">
        <f t="shared" si="3"/>
        <v>0</v>
      </c>
      <c r="I16" s="65"/>
      <c r="J16" s="65"/>
      <c r="K16" s="65"/>
      <c r="L16" s="65"/>
      <c r="M16" s="234"/>
      <c r="N16" s="247">
        <f>SUM(H16,C16)</f>
        <v>-49760</v>
      </c>
    </row>
    <row r="17" spans="1:14" ht="15.75" customHeight="1">
      <c r="A17" s="54" t="s">
        <v>71</v>
      </c>
      <c r="B17" s="172" t="s">
        <v>157</v>
      </c>
      <c r="C17" s="64">
        <f>D17+G17</f>
        <v>-129990</v>
      </c>
      <c r="D17" s="65">
        <f>SUM(D18:D18)</f>
        <v>0</v>
      </c>
      <c r="E17" s="65">
        <f>SUM(E18:E18)</f>
        <v>0</v>
      </c>
      <c r="F17" s="65">
        <f>SUM(F18:F18)</f>
        <v>0</v>
      </c>
      <c r="G17" s="65">
        <f>G18</f>
        <v>-129990</v>
      </c>
      <c r="H17" s="59">
        <f t="shared" si="3"/>
        <v>0</v>
      </c>
      <c r="I17" s="65"/>
      <c r="J17" s="65"/>
      <c r="K17" s="65"/>
      <c r="L17" s="65"/>
      <c r="M17" s="234"/>
      <c r="N17" s="247">
        <f>SUM(H17,C17)</f>
        <v>-129990</v>
      </c>
    </row>
    <row r="18" spans="1:14" ht="48.75" customHeight="1">
      <c r="A18" s="54"/>
      <c r="B18" s="172" t="s">
        <v>158</v>
      </c>
      <c r="C18" s="90">
        <f>D18+G18</f>
        <v>-129990</v>
      </c>
      <c r="D18" s="65"/>
      <c r="E18" s="65"/>
      <c r="F18" s="65"/>
      <c r="G18" s="65">
        <v>-129990</v>
      </c>
      <c r="H18" s="59"/>
      <c r="I18" s="65"/>
      <c r="J18" s="65"/>
      <c r="K18" s="65"/>
      <c r="L18" s="65"/>
      <c r="M18" s="234"/>
      <c r="N18" s="247">
        <f>SUM(H18,C18)</f>
        <v>-129990</v>
      </c>
    </row>
    <row r="19" spans="1:14" s="9" customFormat="1" ht="44.25" customHeight="1">
      <c r="A19" s="206" t="s">
        <v>26</v>
      </c>
      <c r="B19" s="173" t="s">
        <v>64</v>
      </c>
      <c r="C19" s="90">
        <f>D19+G19</f>
        <v>10000</v>
      </c>
      <c r="D19" s="65"/>
      <c r="E19" s="65"/>
      <c r="F19" s="65"/>
      <c r="G19" s="65">
        <v>10000</v>
      </c>
      <c r="H19" s="66">
        <f>SUM(I19,L19)</f>
        <v>0</v>
      </c>
      <c r="I19" s="65"/>
      <c r="J19" s="65"/>
      <c r="K19" s="65"/>
      <c r="L19" s="65"/>
      <c r="M19" s="234"/>
      <c r="N19" s="247">
        <f>SUM(H19,C19)</f>
        <v>10000</v>
      </c>
    </row>
    <row r="20" spans="1:14" s="15" customFormat="1" ht="24" customHeight="1">
      <c r="A20" s="219" t="s">
        <v>102</v>
      </c>
      <c r="B20" s="210" t="s">
        <v>37</v>
      </c>
      <c r="C20" s="56">
        <f>D20+G20</f>
        <v>22600</v>
      </c>
      <c r="D20" s="56">
        <f>SUM(D21:D23)</f>
        <v>-117000</v>
      </c>
      <c r="E20" s="56">
        <f>SUM(E21:E23)</f>
        <v>0</v>
      </c>
      <c r="F20" s="56">
        <f>SUM(F21:F23)</f>
        <v>0</v>
      </c>
      <c r="G20" s="56">
        <f>SUM(G21:G23)</f>
        <v>139600</v>
      </c>
      <c r="H20" s="56">
        <f>I20+L20</f>
        <v>0</v>
      </c>
      <c r="I20" s="56">
        <f>SUM(I21:I23)</f>
        <v>0</v>
      </c>
      <c r="J20" s="56">
        <f>SUM(J21:J23)</f>
        <v>0</v>
      </c>
      <c r="K20" s="56">
        <f>SUM(K21:K23)</f>
        <v>0</v>
      </c>
      <c r="L20" s="56">
        <f>SUM(L21:L23)</f>
        <v>0</v>
      </c>
      <c r="M20" s="56">
        <f>SUM(M21:M23)</f>
        <v>0</v>
      </c>
      <c r="N20" s="246">
        <f>H20+C20</f>
        <v>22600</v>
      </c>
    </row>
    <row r="21" spans="1:14" ht="24" customHeight="1">
      <c r="A21" s="220" t="s">
        <v>29</v>
      </c>
      <c r="B21" s="172" t="s">
        <v>38</v>
      </c>
      <c r="C21" s="64">
        <f>SUM(D21,G21)</f>
        <v>-85000</v>
      </c>
      <c r="D21" s="65">
        <f>-120000</f>
        <v>-120000</v>
      </c>
      <c r="E21" s="66"/>
      <c r="F21" s="66"/>
      <c r="G21" s="65">
        <f>35000</f>
        <v>35000</v>
      </c>
      <c r="H21" s="59">
        <f>SUM(I21,L21)</f>
        <v>0</v>
      </c>
      <c r="I21" s="66"/>
      <c r="J21" s="66"/>
      <c r="K21" s="66"/>
      <c r="L21" s="66"/>
      <c r="M21" s="133"/>
      <c r="N21" s="248">
        <f>H21+C21</f>
        <v>-85000</v>
      </c>
    </row>
    <row r="22" spans="1:14" ht="17.25" customHeight="1">
      <c r="A22" s="220" t="s">
        <v>154</v>
      </c>
      <c r="B22" s="172" t="s">
        <v>155</v>
      </c>
      <c r="C22" s="64">
        <f>SUM(D22,G22)</f>
        <v>104600</v>
      </c>
      <c r="D22" s="65"/>
      <c r="E22" s="66"/>
      <c r="F22" s="66"/>
      <c r="G22" s="65">
        <v>104600</v>
      </c>
      <c r="H22" s="59"/>
      <c r="I22" s="66"/>
      <c r="J22" s="66"/>
      <c r="K22" s="66"/>
      <c r="L22" s="66"/>
      <c r="M22" s="133"/>
      <c r="N22" s="248">
        <f>H22+C22</f>
        <v>104600</v>
      </c>
    </row>
    <row r="23" spans="1:14" ht="23.25" customHeight="1">
      <c r="A23" s="54" t="s">
        <v>21</v>
      </c>
      <c r="B23" s="173" t="s">
        <v>62</v>
      </c>
      <c r="C23" s="64">
        <f>SUM(D23,G23)</f>
        <v>3000</v>
      </c>
      <c r="D23" s="65">
        <v>3000</v>
      </c>
      <c r="E23" s="65" t="s">
        <v>172</v>
      </c>
      <c r="F23" s="65"/>
      <c r="G23" s="65"/>
      <c r="H23" s="66">
        <f>SUM(I23,L23)</f>
        <v>0</v>
      </c>
      <c r="I23" s="65"/>
      <c r="J23" s="65"/>
      <c r="K23" s="65"/>
      <c r="L23" s="65"/>
      <c r="M23" s="234"/>
      <c r="N23" s="248">
        <f>H23+C23</f>
        <v>3000</v>
      </c>
    </row>
    <row r="24" spans="1:31" s="15" customFormat="1" ht="48" customHeight="1">
      <c r="A24" s="219" t="s">
        <v>103</v>
      </c>
      <c r="B24" s="210" t="s">
        <v>39</v>
      </c>
      <c r="C24" s="56">
        <f aca="true" t="shared" si="5" ref="C24:C31">D24+G24</f>
        <v>0</v>
      </c>
      <c r="D24" s="57">
        <f>D25+D26+D27+D28+D29</f>
        <v>-152400</v>
      </c>
      <c r="E24" s="57">
        <f>E25+E26+E27+E28+E29</f>
        <v>0</v>
      </c>
      <c r="F24" s="57">
        <f>F25+F26+F27+F28+F29</f>
        <v>0</v>
      </c>
      <c r="G24" s="57">
        <f>G25+G26+G27+G28+G29</f>
        <v>152400</v>
      </c>
      <c r="H24" s="56">
        <f>I24+L24</f>
        <v>0</v>
      </c>
      <c r="I24" s="57">
        <f>I25+I26+I27+I28+I29</f>
        <v>0</v>
      </c>
      <c r="J24" s="57">
        <f>J25+J26+J27+J28+J29</f>
        <v>0</v>
      </c>
      <c r="K24" s="57">
        <f>K25+K26+K27+K28+K29</f>
        <v>0</v>
      </c>
      <c r="L24" s="57">
        <f>L25+L26+L27+L28+L29</f>
        <v>0</v>
      </c>
      <c r="M24" s="232">
        <f>SUM(M25:M30)</f>
        <v>0</v>
      </c>
      <c r="N24" s="246">
        <f>SUM(H24,C24)</f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24.75" customHeight="1">
      <c r="A25" s="54" t="s">
        <v>14</v>
      </c>
      <c r="B25" s="172" t="s">
        <v>86</v>
      </c>
      <c r="C25" s="115">
        <f t="shared" si="5"/>
        <v>-55000</v>
      </c>
      <c r="D25" s="65">
        <v>-55000</v>
      </c>
      <c r="E25" s="68"/>
      <c r="F25" s="68"/>
      <c r="G25" s="68"/>
      <c r="H25" s="59">
        <f>SUM(I25,L25)</f>
        <v>0</v>
      </c>
      <c r="I25" s="68"/>
      <c r="J25" s="68"/>
      <c r="K25" s="68"/>
      <c r="L25" s="68"/>
      <c r="M25" s="235"/>
      <c r="N25" s="247">
        <f aca="true" t="shared" si="6" ref="N25:N30">SUM(H25,C25)</f>
        <v>-55000</v>
      </c>
      <c r="P25" s="24"/>
      <c r="Q25" s="23"/>
      <c r="R25" s="25"/>
      <c r="S25" s="25"/>
      <c r="T25" s="25"/>
      <c r="U25" s="25"/>
      <c r="V25" s="23"/>
      <c r="W25" s="25"/>
      <c r="X25" s="25"/>
      <c r="Y25" s="25"/>
      <c r="Z25" s="25"/>
      <c r="AA25" s="25"/>
      <c r="AB25" s="23"/>
      <c r="AC25" s="1"/>
      <c r="AD25" s="1"/>
      <c r="AE25" s="1"/>
    </row>
    <row r="26" spans="1:31" ht="27" customHeight="1">
      <c r="A26" s="189" t="s">
        <v>3</v>
      </c>
      <c r="B26" s="171" t="s">
        <v>4</v>
      </c>
      <c r="C26" s="115">
        <f t="shared" si="5"/>
        <v>-97400</v>
      </c>
      <c r="D26" s="58">
        <v>-97400</v>
      </c>
      <c r="E26" s="58"/>
      <c r="F26" s="58"/>
      <c r="G26" s="58"/>
      <c r="H26" s="58"/>
      <c r="I26" s="58"/>
      <c r="J26" s="58"/>
      <c r="K26" s="58"/>
      <c r="L26" s="58"/>
      <c r="M26" s="134"/>
      <c r="N26" s="247">
        <f t="shared" si="6"/>
        <v>-97400</v>
      </c>
      <c r="P26" s="24"/>
      <c r="Q26" s="23"/>
      <c r="R26" s="25"/>
      <c r="S26" s="25"/>
      <c r="T26" s="25"/>
      <c r="U26" s="25"/>
      <c r="V26" s="23"/>
      <c r="W26" s="25"/>
      <c r="X26" s="25"/>
      <c r="Y26" s="25"/>
      <c r="Z26" s="25"/>
      <c r="AA26" s="25"/>
      <c r="AB26" s="23"/>
      <c r="AC26" s="1"/>
      <c r="AD26" s="1"/>
      <c r="AE26" s="1"/>
    </row>
    <row r="27" spans="1:31" ht="24">
      <c r="A27" s="54" t="s">
        <v>15</v>
      </c>
      <c r="B27" s="172" t="s">
        <v>40</v>
      </c>
      <c r="C27" s="115">
        <f t="shared" si="5"/>
        <v>10000</v>
      </c>
      <c r="D27" s="58"/>
      <c r="E27" s="58"/>
      <c r="F27" s="58"/>
      <c r="G27" s="58">
        <v>10000</v>
      </c>
      <c r="H27" s="66">
        <f>SUM(I27,L27)</f>
        <v>0</v>
      </c>
      <c r="I27" s="58"/>
      <c r="J27" s="58"/>
      <c r="K27" s="58"/>
      <c r="L27" s="58"/>
      <c r="M27" s="133"/>
      <c r="N27" s="247">
        <f t="shared" si="6"/>
        <v>10000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38.25">
      <c r="A28" s="54" t="s">
        <v>16</v>
      </c>
      <c r="B28" s="173" t="s">
        <v>79</v>
      </c>
      <c r="C28" s="115">
        <f t="shared" si="5"/>
        <v>52400</v>
      </c>
      <c r="D28" s="58"/>
      <c r="E28" s="58"/>
      <c r="F28" s="58"/>
      <c r="G28" s="58">
        <v>52400</v>
      </c>
      <c r="H28" s="58">
        <f>SUM(I28,L28)</f>
        <v>0</v>
      </c>
      <c r="I28" s="58"/>
      <c r="J28" s="58"/>
      <c r="K28" s="58"/>
      <c r="L28" s="58"/>
      <c r="M28" s="133"/>
      <c r="N28" s="247">
        <f t="shared" si="6"/>
        <v>52400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160" customFormat="1" ht="15">
      <c r="A29" s="54" t="s">
        <v>17</v>
      </c>
      <c r="B29" s="169" t="s">
        <v>171</v>
      </c>
      <c r="C29" s="115">
        <f t="shared" si="5"/>
        <v>90000</v>
      </c>
      <c r="D29" s="58">
        <f>D30</f>
        <v>0</v>
      </c>
      <c r="E29" s="58">
        <f>E30</f>
        <v>0</v>
      </c>
      <c r="F29" s="58">
        <f>F30</f>
        <v>0</v>
      </c>
      <c r="G29" s="58">
        <f>G30</f>
        <v>90000</v>
      </c>
      <c r="H29" s="58">
        <f>J29+L29</f>
        <v>0</v>
      </c>
      <c r="N29" s="247">
        <f t="shared" si="6"/>
        <v>90000</v>
      </c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</row>
    <row r="30" spans="1:31" s="160" customFormat="1" ht="31.5" customHeight="1">
      <c r="A30" s="54"/>
      <c r="B30" s="169" t="s">
        <v>169</v>
      </c>
      <c r="C30" s="58">
        <f t="shared" si="5"/>
        <v>90000</v>
      </c>
      <c r="D30" s="58"/>
      <c r="E30" s="58"/>
      <c r="F30" s="58"/>
      <c r="G30" s="58">
        <v>90000</v>
      </c>
      <c r="H30" s="58"/>
      <c r="I30" s="66"/>
      <c r="J30" s="66"/>
      <c r="K30" s="66"/>
      <c r="L30" s="66"/>
      <c r="M30" s="133"/>
      <c r="N30" s="247">
        <f t="shared" si="6"/>
        <v>90000</v>
      </c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</row>
    <row r="31" spans="1:14" s="15" customFormat="1" ht="36" customHeight="1">
      <c r="A31" s="219" t="s">
        <v>104</v>
      </c>
      <c r="B31" s="212" t="s">
        <v>113</v>
      </c>
      <c r="C31" s="56">
        <f t="shared" si="5"/>
        <v>78000</v>
      </c>
      <c r="D31" s="57">
        <f aca="true" t="shared" si="7" ref="D31:M31">SUM(D32:D33)</f>
        <v>78000</v>
      </c>
      <c r="E31" s="57">
        <f t="shared" si="7"/>
        <v>0</v>
      </c>
      <c r="F31" s="57">
        <f t="shared" si="7"/>
        <v>0</v>
      </c>
      <c r="G31" s="57">
        <f t="shared" si="7"/>
        <v>0</v>
      </c>
      <c r="H31" s="57">
        <f t="shared" si="7"/>
        <v>0</v>
      </c>
      <c r="I31" s="57">
        <f t="shared" si="7"/>
        <v>0</v>
      </c>
      <c r="J31" s="57">
        <f t="shared" si="7"/>
        <v>0</v>
      </c>
      <c r="K31" s="57">
        <f t="shared" si="7"/>
        <v>0</v>
      </c>
      <c r="L31" s="57">
        <f t="shared" si="7"/>
        <v>0</v>
      </c>
      <c r="M31" s="232">
        <f t="shared" si="7"/>
        <v>0</v>
      </c>
      <c r="N31" s="246">
        <f>SUM(H31,C31)</f>
        <v>78000</v>
      </c>
    </row>
    <row r="32" spans="1:14" ht="29.25" customHeight="1">
      <c r="A32" s="221" t="s">
        <v>12</v>
      </c>
      <c r="B32" s="173" t="s">
        <v>112</v>
      </c>
      <c r="C32" s="67">
        <f>SUM(G32,D32)</f>
        <v>35000</v>
      </c>
      <c r="D32" s="69">
        <v>35000</v>
      </c>
      <c r="E32" s="69"/>
      <c r="F32" s="58"/>
      <c r="G32" s="69"/>
      <c r="H32" s="58">
        <f>SUM(I32,L32)</f>
        <v>0</v>
      </c>
      <c r="I32" s="58"/>
      <c r="J32" s="66"/>
      <c r="K32" s="66"/>
      <c r="L32" s="66"/>
      <c r="M32" s="133"/>
      <c r="N32" s="143">
        <f>SUM(H32,C32)</f>
        <v>35000</v>
      </c>
    </row>
    <row r="33" spans="1:15" s="8" customFormat="1" ht="36" customHeight="1">
      <c r="A33" s="54" t="s">
        <v>1</v>
      </c>
      <c r="B33" s="173" t="s">
        <v>2</v>
      </c>
      <c r="C33" s="90">
        <f>D33+G33</f>
        <v>43000</v>
      </c>
      <c r="D33" s="58">
        <v>43000</v>
      </c>
      <c r="E33" s="58"/>
      <c r="F33" s="58"/>
      <c r="G33" s="58"/>
      <c r="H33" s="58"/>
      <c r="I33" s="66"/>
      <c r="J33" s="66"/>
      <c r="K33" s="66"/>
      <c r="L33" s="66"/>
      <c r="M33" s="133"/>
      <c r="N33" s="143">
        <f>SUM(H33,C33)</f>
        <v>43000</v>
      </c>
      <c r="O33" s="48"/>
    </row>
    <row r="34" spans="1:14" s="15" customFormat="1" ht="31.5">
      <c r="A34" s="222" t="s">
        <v>109</v>
      </c>
      <c r="B34" s="212" t="s">
        <v>115</v>
      </c>
      <c r="C34" s="56">
        <f>D34+G34</f>
        <v>30000</v>
      </c>
      <c r="D34" s="57">
        <f aca="true" t="shared" si="8" ref="D34:N34">SUM(D35:D35)</f>
        <v>30000</v>
      </c>
      <c r="E34" s="57">
        <f t="shared" si="8"/>
        <v>0</v>
      </c>
      <c r="F34" s="57">
        <f t="shared" si="8"/>
        <v>0</v>
      </c>
      <c r="G34" s="57">
        <f t="shared" si="8"/>
        <v>0</v>
      </c>
      <c r="H34" s="57">
        <f t="shared" si="8"/>
        <v>0</v>
      </c>
      <c r="I34" s="57">
        <f t="shared" si="8"/>
        <v>0</v>
      </c>
      <c r="J34" s="57">
        <f t="shared" si="8"/>
        <v>0</v>
      </c>
      <c r="K34" s="57">
        <f t="shared" si="8"/>
        <v>0</v>
      </c>
      <c r="L34" s="57">
        <f t="shared" si="8"/>
        <v>0</v>
      </c>
      <c r="M34" s="232">
        <f t="shared" si="8"/>
        <v>0</v>
      </c>
      <c r="N34" s="246">
        <f t="shared" si="8"/>
        <v>30000</v>
      </c>
    </row>
    <row r="35" spans="1:14" ht="21.75" customHeight="1">
      <c r="A35" s="223" t="s">
        <v>19</v>
      </c>
      <c r="B35" s="213" t="s">
        <v>124</v>
      </c>
      <c r="C35" s="60">
        <f aca="true" t="shared" si="9" ref="C35:M35">C36</f>
        <v>30000</v>
      </c>
      <c r="D35" s="60">
        <f t="shared" si="9"/>
        <v>30000</v>
      </c>
      <c r="E35" s="60">
        <f t="shared" si="9"/>
        <v>0</v>
      </c>
      <c r="F35" s="60">
        <f t="shared" si="9"/>
        <v>0</v>
      </c>
      <c r="G35" s="60">
        <f t="shared" si="9"/>
        <v>0</v>
      </c>
      <c r="H35" s="60">
        <f t="shared" si="9"/>
        <v>0</v>
      </c>
      <c r="I35" s="60">
        <f t="shared" si="9"/>
        <v>0</v>
      </c>
      <c r="J35" s="60">
        <f t="shared" si="9"/>
        <v>0</v>
      </c>
      <c r="K35" s="60">
        <f t="shared" si="9"/>
        <v>0</v>
      </c>
      <c r="L35" s="60">
        <f t="shared" si="9"/>
        <v>0</v>
      </c>
      <c r="M35" s="140">
        <f t="shared" si="9"/>
        <v>0</v>
      </c>
      <c r="N35" s="143">
        <f aca="true" t="shared" si="10" ref="N35:N42">SUM(H35,C35)</f>
        <v>30000</v>
      </c>
    </row>
    <row r="36" spans="1:14" ht="36.75" customHeight="1">
      <c r="A36" s="206"/>
      <c r="B36" s="213" t="s">
        <v>159</v>
      </c>
      <c r="C36" s="60">
        <f>SUM(G36,D36)</f>
        <v>30000</v>
      </c>
      <c r="D36" s="110">
        <v>30000</v>
      </c>
      <c r="E36" s="111"/>
      <c r="F36" s="111"/>
      <c r="G36" s="111"/>
      <c r="H36" s="112"/>
      <c r="I36" s="111"/>
      <c r="J36" s="111"/>
      <c r="K36" s="111"/>
      <c r="L36" s="111"/>
      <c r="M36" s="236"/>
      <c r="N36" s="143">
        <f t="shared" si="10"/>
        <v>30000</v>
      </c>
    </row>
    <row r="37" spans="1:14" s="15" customFormat="1" ht="42" customHeight="1">
      <c r="A37" s="219" t="s">
        <v>168</v>
      </c>
      <c r="B37" s="212" t="s">
        <v>41</v>
      </c>
      <c r="C37" s="56">
        <f>D37+G37</f>
        <v>612000</v>
      </c>
      <c r="D37" s="57">
        <f>D38+D40+D39</f>
        <v>52000</v>
      </c>
      <c r="E37" s="57">
        <f>E38+E40+E39</f>
        <v>0</v>
      </c>
      <c r="F37" s="57">
        <f>F38+F40+F39</f>
        <v>0</v>
      </c>
      <c r="G37" s="57">
        <f>G38+G40+G39</f>
        <v>560000</v>
      </c>
      <c r="H37" s="57">
        <f>I37+L37</f>
        <v>0</v>
      </c>
      <c r="I37" s="57">
        <f>I38+I40+I39</f>
        <v>-10000</v>
      </c>
      <c r="J37" s="57">
        <f>J38+J40+J39</f>
        <v>0</v>
      </c>
      <c r="K37" s="57">
        <f>K38+K40+K39</f>
        <v>0</v>
      </c>
      <c r="L37" s="57">
        <f>L38+L40+L39</f>
        <v>10000</v>
      </c>
      <c r="M37" s="57">
        <f>M38+M40+M39</f>
        <v>0</v>
      </c>
      <c r="N37" s="246">
        <f t="shared" si="10"/>
        <v>612000</v>
      </c>
    </row>
    <row r="38" spans="1:14" ht="15">
      <c r="A38" s="54" t="s">
        <v>22</v>
      </c>
      <c r="B38" s="173" t="s">
        <v>63</v>
      </c>
      <c r="C38" s="70">
        <f>SUM(D38,G38)</f>
        <v>2000</v>
      </c>
      <c r="D38" s="65">
        <v>2000</v>
      </c>
      <c r="E38" s="65"/>
      <c r="F38" s="65"/>
      <c r="G38" s="65"/>
      <c r="H38" s="66">
        <f>SUM(I38,L38)</f>
        <v>0</v>
      </c>
      <c r="I38" s="65"/>
      <c r="J38" s="65"/>
      <c r="K38" s="65"/>
      <c r="L38" s="65"/>
      <c r="M38" s="234"/>
      <c r="N38" s="247">
        <f t="shared" si="10"/>
        <v>2000</v>
      </c>
    </row>
    <row r="39" spans="1:14" ht="15">
      <c r="A39" s="54" t="s">
        <v>174</v>
      </c>
      <c r="B39" s="259" t="s">
        <v>175</v>
      </c>
      <c r="C39" s="70">
        <f>SUM(D39,G39)</f>
        <v>0</v>
      </c>
      <c r="D39" s="65"/>
      <c r="E39" s="65"/>
      <c r="F39" s="65"/>
      <c r="G39" s="65"/>
      <c r="H39" s="66">
        <f>SUM(I39,L39)</f>
        <v>0</v>
      </c>
      <c r="I39" s="65">
        <f>-10000</f>
        <v>-10000</v>
      </c>
      <c r="J39" s="65"/>
      <c r="K39" s="65"/>
      <c r="L39" s="65">
        <v>10000</v>
      </c>
      <c r="M39" s="234"/>
      <c r="N39" s="247">
        <f t="shared" si="10"/>
        <v>0</v>
      </c>
    </row>
    <row r="40" spans="1:14" ht="30" customHeight="1">
      <c r="A40" s="206" t="s">
        <v>23</v>
      </c>
      <c r="B40" s="173" t="s">
        <v>83</v>
      </c>
      <c r="C40" s="70">
        <f>D40+G40</f>
        <v>610000</v>
      </c>
      <c r="D40" s="65">
        <f>D41+D42</f>
        <v>50000</v>
      </c>
      <c r="E40" s="65">
        <f>E41+E42</f>
        <v>0</v>
      </c>
      <c r="F40" s="65">
        <f>F41+F42</f>
        <v>0</v>
      </c>
      <c r="G40" s="65">
        <f>G41+G42</f>
        <v>560000</v>
      </c>
      <c r="H40" s="66">
        <f>SUM(I40,L40)</f>
        <v>0</v>
      </c>
      <c r="I40" s="65">
        <f>I41+I42</f>
        <v>0</v>
      </c>
      <c r="J40" s="65">
        <f>J41+J42</f>
        <v>0</v>
      </c>
      <c r="K40" s="65">
        <f>K41+K42</f>
        <v>0</v>
      </c>
      <c r="L40" s="65">
        <f>L41+L42</f>
        <v>0</v>
      </c>
      <c r="M40" s="65">
        <f>M41+M42</f>
        <v>0</v>
      </c>
      <c r="N40" s="247">
        <f t="shared" si="10"/>
        <v>610000</v>
      </c>
    </row>
    <row r="41" spans="1:14" ht="21.75" customHeight="1">
      <c r="A41" s="206"/>
      <c r="B41" s="173" t="s">
        <v>106</v>
      </c>
      <c r="C41" s="70">
        <f>SUM(D41,G41)</f>
        <v>50000</v>
      </c>
      <c r="D41" s="71">
        <f>40000+10000</f>
        <v>50000</v>
      </c>
      <c r="E41" s="71"/>
      <c r="F41" s="71"/>
      <c r="G41" s="258"/>
      <c r="H41" s="66">
        <f>SUM(I41,L41)</f>
        <v>0</v>
      </c>
      <c r="I41" s="71"/>
      <c r="J41" s="71"/>
      <c r="K41" s="71"/>
      <c r="L41" s="71"/>
      <c r="M41" s="202"/>
      <c r="N41" s="247">
        <f t="shared" si="10"/>
        <v>50000</v>
      </c>
    </row>
    <row r="42" spans="1:14" s="160" customFormat="1" ht="57" customHeight="1">
      <c r="A42" s="54"/>
      <c r="B42" s="174" t="s">
        <v>176</v>
      </c>
      <c r="C42" s="70">
        <f>SUM(D42,G42)</f>
        <v>560000</v>
      </c>
      <c r="D42" s="71"/>
      <c r="E42" s="71"/>
      <c r="F42" s="71"/>
      <c r="G42" s="71">
        <v>560000</v>
      </c>
      <c r="H42" s="66">
        <f>SUM(I42,L42)</f>
        <v>0</v>
      </c>
      <c r="I42" s="71"/>
      <c r="J42" s="71"/>
      <c r="K42" s="71"/>
      <c r="L42" s="71"/>
      <c r="M42" s="202"/>
      <c r="N42" s="247">
        <f t="shared" si="10"/>
        <v>560000</v>
      </c>
    </row>
    <row r="43" spans="1:14" s="15" customFormat="1" ht="47.25">
      <c r="A43" s="219" t="s">
        <v>167</v>
      </c>
      <c r="B43" s="212" t="s">
        <v>165</v>
      </c>
      <c r="C43" s="56">
        <f aca="true" t="shared" si="11" ref="C43:C48">D43+G43</f>
        <v>0</v>
      </c>
      <c r="D43" s="57">
        <f>D44</f>
        <v>0</v>
      </c>
      <c r="E43" s="57">
        <f>E44</f>
        <v>0</v>
      </c>
      <c r="F43" s="57">
        <f>F44</f>
        <v>127</v>
      </c>
      <c r="G43" s="57">
        <f>G44</f>
        <v>0</v>
      </c>
      <c r="H43" s="57">
        <f>I43+L43</f>
        <v>0</v>
      </c>
      <c r="I43" s="57">
        <f>I44</f>
        <v>0</v>
      </c>
      <c r="J43" s="57">
        <f>J44</f>
        <v>0</v>
      </c>
      <c r="K43" s="57">
        <f>K44</f>
        <v>0</v>
      </c>
      <c r="L43" s="57">
        <f>L44</f>
        <v>0</v>
      </c>
      <c r="M43" s="232">
        <f>M44</f>
        <v>0</v>
      </c>
      <c r="N43" s="246">
        <f>H43+C43</f>
        <v>0</v>
      </c>
    </row>
    <row r="44" spans="1:14" ht="44.25" customHeight="1">
      <c r="A44" s="195" t="s">
        <v>164</v>
      </c>
      <c r="B44" s="173" t="s">
        <v>166</v>
      </c>
      <c r="C44" s="70">
        <f t="shared" si="11"/>
        <v>0</v>
      </c>
      <c r="D44" s="71"/>
      <c r="E44" s="71"/>
      <c r="F44" s="71">
        <v>127</v>
      </c>
      <c r="G44" s="71"/>
      <c r="H44" s="70"/>
      <c r="I44" s="71"/>
      <c r="J44" s="71"/>
      <c r="K44" s="71"/>
      <c r="L44" s="71"/>
      <c r="M44" s="202"/>
      <c r="N44" s="247">
        <f>SUM(H44,C44)</f>
        <v>0</v>
      </c>
    </row>
    <row r="45" spans="1:14" s="152" customFormat="1" ht="47.25">
      <c r="A45" s="219" t="s">
        <v>180</v>
      </c>
      <c r="B45" s="275" t="s">
        <v>181</v>
      </c>
      <c r="C45" s="278">
        <f t="shared" si="11"/>
        <v>70000</v>
      </c>
      <c r="D45" s="276">
        <f>D46</f>
        <v>70000</v>
      </c>
      <c r="E45" s="276">
        <f>E46</f>
        <v>0</v>
      </c>
      <c r="F45" s="276">
        <f>F46</f>
        <v>0</v>
      </c>
      <c r="G45" s="276">
        <f>G46</f>
        <v>0</v>
      </c>
      <c r="H45" s="276">
        <f>I45+L45</f>
        <v>0</v>
      </c>
      <c r="I45" s="276">
        <f>I46</f>
        <v>0</v>
      </c>
      <c r="J45" s="276">
        <f>J46</f>
        <v>0</v>
      </c>
      <c r="K45" s="276">
        <f>K46</f>
        <v>0</v>
      </c>
      <c r="L45" s="276">
        <f>L46</f>
        <v>0</v>
      </c>
      <c r="M45" s="276">
        <f>M46</f>
        <v>0</v>
      </c>
      <c r="N45" s="246">
        <f>H45+C45</f>
        <v>70000</v>
      </c>
    </row>
    <row r="46" spans="1:14" ht="30" customHeight="1">
      <c r="A46" s="195" t="s">
        <v>188</v>
      </c>
      <c r="B46" s="173" t="s">
        <v>189</v>
      </c>
      <c r="C46" s="70">
        <f t="shared" si="11"/>
        <v>70000</v>
      </c>
      <c r="D46" s="71">
        <v>70000</v>
      </c>
      <c r="E46" s="71"/>
      <c r="F46" s="71"/>
      <c r="G46" s="71"/>
      <c r="H46" s="70">
        <f>I46+L46</f>
        <v>0</v>
      </c>
      <c r="I46" s="71"/>
      <c r="J46" s="71"/>
      <c r="K46" s="71"/>
      <c r="L46" s="71"/>
      <c r="M46" s="202"/>
      <c r="N46" s="143">
        <f aca="true" t="shared" si="12" ref="N46:N54">SUM(H46,C46)</f>
        <v>70000</v>
      </c>
    </row>
    <row r="47" spans="1:14" ht="52.5" customHeight="1">
      <c r="A47" s="222" t="s">
        <v>107</v>
      </c>
      <c r="B47" s="212" t="s">
        <v>120</v>
      </c>
      <c r="C47" s="56">
        <f t="shared" si="11"/>
        <v>1726700</v>
      </c>
      <c r="D47" s="56">
        <f>D48+D51</f>
        <v>1726700</v>
      </c>
      <c r="E47" s="56">
        <f>E48+E51</f>
        <v>0</v>
      </c>
      <c r="F47" s="56">
        <f>F48+F51</f>
        <v>0</v>
      </c>
      <c r="G47" s="56">
        <f>G48+G51</f>
        <v>0</v>
      </c>
      <c r="H47" s="56">
        <f aca="true" t="shared" si="13" ref="H47:H52">I47+L47</f>
        <v>30000</v>
      </c>
      <c r="I47" s="56">
        <f>I48+I51</f>
        <v>0</v>
      </c>
      <c r="J47" s="56">
        <f>J48+J51</f>
        <v>0</v>
      </c>
      <c r="K47" s="56">
        <f>K48+K51</f>
        <v>0</v>
      </c>
      <c r="L47" s="56">
        <f>L48+L51</f>
        <v>30000</v>
      </c>
      <c r="M47" s="233">
        <f>M48+M51</f>
        <v>30000</v>
      </c>
      <c r="N47" s="246">
        <f>H47+C47</f>
        <v>1756700</v>
      </c>
    </row>
    <row r="48" spans="1:14" s="157" customFormat="1" ht="40.5" customHeight="1">
      <c r="A48" s="220"/>
      <c r="B48" s="179" t="s">
        <v>148</v>
      </c>
      <c r="C48" s="115">
        <f t="shared" si="11"/>
        <v>1726700</v>
      </c>
      <c r="D48" s="115">
        <f>SUM(D49:D51)</f>
        <v>1726700</v>
      </c>
      <c r="E48" s="115"/>
      <c r="F48" s="115"/>
      <c r="G48" s="115"/>
      <c r="H48" s="115">
        <f t="shared" si="13"/>
        <v>0</v>
      </c>
      <c r="I48" s="115"/>
      <c r="J48" s="115"/>
      <c r="K48" s="115"/>
      <c r="L48" s="115"/>
      <c r="M48" s="237"/>
      <c r="N48" s="143">
        <f t="shared" si="12"/>
        <v>1726700</v>
      </c>
    </row>
    <row r="49" spans="1:14" s="160" customFormat="1" ht="42.75" customHeight="1">
      <c r="A49" s="191" t="s">
        <v>119</v>
      </c>
      <c r="B49" s="179" t="s">
        <v>160</v>
      </c>
      <c r="C49" s="158">
        <f>SUM(G49,D49)</f>
        <v>58000</v>
      </c>
      <c r="D49" s="73">
        <v>58000</v>
      </c>
      <c r="E49" s="159"/>
      <c r="F49" s="159"/>
      <c r="G49" s="159"/>
      <c r="H49" s="115">
        <f t="shared" si="13"/>
        <v>0</v>
      </c>
      <c r="I49" s="159"/>
      <c r="J49" s="159"/>
      <c r="K49" s="159"/>
      <c r="L49" s="159"/>
      <c r="M49" s="166"/>
      <c r="N49" s="143">
        <f t="shared" si="12"/>
        <v>58000</v>
      </c>
    </row>
    <row r="50" spans="1:14" s="160" customFormat="1" ht="27.75" customHeight="1">
      <c r="A50" s="191" t="s">
        <v>119</v>
      </c>
      <c r="B50" s="179" t="s">
        <v>149</v>
      </c>
      <c r="C50" s="158">
        <f>SUM(G50,D50)</f>
        <v>1668700</v>
      </c>
      <c r="D50" s="63">
        <f>1848700-170000-10000</f>
        <v>1668700</v>
      </c>
      <c r="E50" s="61"/>
      <c r="F50" s="61"/>
      <c r="G50" s="61"/>
      <c r="H50" s="115">
        <f t="shared" si="13"/>
        <v>0</v>
      </c>
      <c r="I50" s="61"/>
      <c r="J50" s="61"/>
      <c r="K50" s="61"/>
      <c r="L50" s="61"/>
      <c r="M50" s="238"/>
      <c r="N50" s="143">
        <f t="shared" si="12"/>
        <v>1668700</v>
      </c>
    </row>
    <row r="51" spans="1:14" s="160" customFormat="1" ht="72" customHeight="1">
      <c r="A51" s="191" t="s">
        <v>161</v>
      </c>
      <c r="B51" s="174" t="s">
        <v>163</v>
      </c>
      <c r="C51" s="158"/>
      <c r="D51" s="73"/>
      <c r="E51" s="159"/>
      <c r="F51" s="159"/>
      <c r="G51" s="159"/>
      <c r="H51" s="115">
        <f t="shared" si="13"/>
        <v>30000</v>
      </c>
      <c r="I51" s="159"/>
      <c r="J51" s="159"/>
      <c r="K51" s="159"/>
      <c r="L51" s="159">
        <v>30000</v>
      </c>
      <c r="M51" s="166">
        <v>30000</v>
      </c>
      <c r="N51" s="143">
        <f t="shared" si="12"/>
        <v>30000</v>
      </c>
    </row>
    <row r="52" spans="1:14" s="6" customFormat="1" ht="54" customHeight="1">
      <c r="A52" s="224" t="s">
        <v>111</v>
      </c>
      <c r="B52" s="208" t="s">
        <v>68</v>
      </c>
      <c r="C52" s="74">
        <f>D52+G52</f>
        <v>3707000</v>
      </c>
      <c r="D52" s="74">
        <f>D53+D55+D57+D61+D62+D63+D64+D59</f>
        <v>0</v>
      </c>
      <c r="E52" s="74">
        <f>E53+E55+E57+E61+E62+E63+E64+E59</f>
        <v>0</v>
      </c>
      <c r="F52" s="74">
        <f>F53+F55+F57+F61+F62+F63+F64+F59</f>
        <v>0</v>
      </c>
      <c r="G52" s="74">
        <f>G53+G55+G57+G61+G62+G63+G64+G59</f>
        <v>3707000</v>
      </c>
      <c r="H52" s="74">
        <f t="shared" si="13"/>
        <v>17359700</v>
      </c>
      <c r="I52" s="74">
        <f>I53+I55+I57+I61+I62+I63+I64+I59</f>
        <v>0</v>
      </c>
      <c r="J52" s="74">
        <f>J53+J55+J57+J61+J62+J63+J64+J59</f>
        <v>0</v>
      </c>
      <c r="K52" s="74">
        <f>K53+K55+K57+K61+K62+K63+K64+K59</f>
        <v>0</v>
      </c>
      <c r="L52" s="74">
        <f>L53+L55+L57+L61+L62+L63+L64+L59</f>
        <v>17359700</v>
      </c>
      <c r="M52" s="74">
        <f>M53+M55+M57+M61+M62+M63+M64+M59</f>
        <v>16522000</v>
      </c>
      <c r="N52" s="249">
        <f t="shared" si="12"/>
        <v>21066700</v>
      </c>
    </row>
    <row r="53" spans="1:14" ht="33" customHeight="1">
      <c r="A53" s="206" t="s">
        <v>132</v>
      </c>
      <c r="B53" s="173" t="s">
        <v>133</v>
      </c>
      <c r="C53" s="60">
        <f aca="true" t="shared" si="14" ref="C53:M53">C54</f>
        <v>3407000</v>
      </c>
      <c r="D53" s="60">
        <f t="shared" si="14"/>
        <v>0</v>
      </c>
      <c r="E53" s="60">
        <f t="shared" si="14"/>
        <v>0</v>
      </c>
      <c r="F53" s="60">
        <f t="shared" si="14"/>
        <v>0</v>
      </c>
      <c r="G53" s="60">
        <f t="shared" si="14"/>
        <v>3407000</v>
      </c>
      <c r="H53" s="58">
        <f t="shared" si="14"/>
        <v>0</v>
      </c>
      <c r="I53" s="58">
        <f t="shared" si="14"/>
        <v>0</v>
      </c>
      <c r="J53" s="58">
        <f t="shared" si="14"/>
        <v>0</v>
      </c>
      <c r="K53" s="58">
        <f t="shared" si="14"/>
        <v>0</v>
      </c>
      <c r="L53" s="58">
        <f t="shared" si="14"/>
        <v>0</v>
      </c>
      <c r="M53" s="134">
        <f t="shared" si="14"/>
        <v>0</v>
      </c>
      <c r="N53" s="143">
        <f t="shared" si="12"/>
        <v>3407000</v>
      </c>
    </row>
    <row r="54" spans="1:14" ht="193.5" customHeight="1">
      <c r="A54" s="206"/>
      <c r="B54" s="214" t="s">
        <v>134</v>
      </c>
      <c r="C54" s="60">
        <f>SUM(G54,D54)</f>
        <v>3407000</v>
      </c>
      <c r="D54" s="61"/>
      <c r="E54" s="61"/>
      <c r="F54" s="61"/>
      <c r="G54" s="117">
        <v>3407000</v>
      </c>
      <c r="H54" s="58">
        <f>I54+L54</f>
        <v>0</v>
      </c>
      <c r="I54" s="63"/>
      <c r="J54" s="63"/>
      <c r="K54" s="63"/>
      <c r="L54" s="63"/>
      <c r="M54" s="139"/>
      <c r="N54" s="143">
        <f t="shared" si="12"/>
        <v>3407000</v>
      </c>
    </row>
    <row r="55" spans="1:14" ht="21.75" customHeight="1">
      <c r="A55" s="206" t="s">
        <v>69</v>
      </c>
      <c r="B55" s="173" t="s">
        <v>139</v>
      </c>
      <c r="C55" s="60">
        <f>C56</f>
        <v>0</v>
      </c>
      <c r="D55" s="61"/>
      <c r="E55" s="61"/>
      <c r="F55" s="61"/>
      <c r="G55" s="61"/>
      <c r="H55" s="58">
        <f>I55+L55</f>
        <v>15956000</v>
      </c>
      <c r="I55" s="63"/>
      <c r="J55" s="63"/>
      <c r="K55" s="63"/>
      <c r="L55" s="63">
        <f>15741000+45000+120000+50000</f>
        <v>15956000</v>
      </c>
      <c r="M55" s="139">
        <f>15741000+45000+120000+50000</f>
        <v>15956000</v>
      </c>
      <c r="N55" s="143">
        <f aca="true" t="shared" si="15" ref="N55:N60">H55+C55</f>
        <v>15956000</v>
      </c>
    </row>
    <row r="56" spans="1:14" ht="194.25" customHeight="1">
      <c r="A56" s="206"/>
      <c r="B56" s="214" t="s">
        <v>134</v>
      </c>
      <c r="C56" s="60">
        <f>D56+G56</f>
        <v>0</v>
      </c>
      <c r="D56" s="61"/>
      <c r="E56" s="61"/>
      <c r="F56" s="61"/>
      <c r="G56" s="61"/>
      <c r="H56" s="58">
        <f>I56+L56</f>
        <v>15741000</v>
      </c>
      <c r="I56" s="63"/>
      <c r="J56" s="63"/>
      <c r="K56" s="63"/>
      <c r="L56" s="63">
        <v>15741000</v>
      </c>
      <c r="M56" s="139">
        <v>15741000</v>
      </c>
      <c r="N56" s="143">
        <f t="shared" si="15"/>
        <v>15741000</v>
      </c>
    </row>
    <row r="57" spans="1:14" ht="60">
      <c r="A57" s="206" t="s">
        <v>136</v>
      </c>
      <c r="B57" s="114" t="s">
        <v>138</v>
      </c>
      <c r="C57" s="58">
        <f aca="true" t="shared" si="16" ref="C57:M57">C58</f>
        <v>0</v>
      </c>
      <c r="D57" s="60">
        <f t="shared" si="16"/>
        <v>0</v>
      </c>
      <c r="E57" s="60">
        <f t="shared" si="16"/>
        <v>0</v>
      </c>
      <c r="F57" s="60">
        <f t="shared" si="16"/>
        <v>0</v>
      </c>
      <c r="G57" s="60">
        <f t="shared" si="16"/>
        <v>0</v>
      </c>
      <c r="H57" s="60">
        <f t="shared" si="16"/>
        <v>566000</v>
      </c>
      <c r="I57" s="60">
        <f t="shared" si="16"/>
        <v>0</v>
      </c>
      <c r="J57" s="60">
        <f t="shared" si="16"/>
        <v>0</v>
      </c>
      <c r="K57" s="60">
        <f t="shared" si="16"/>
        <v>0</v>
      </c>
      <c r="L57" s="60">
        <f t="shared" si="16"/>
        <v>566000</v>
      </c>
      <c r="M57" s="140">
        <f t="shared" si="16"/>
        <v>566000</v>
      </c>
      <c r="N57" s="143">
        <f t="shared" si="15"/>
        <v>566000</v>
      </c>
    </row>
    <row r="58" spans="1:14" ht="188.25" customHeight="1">
      <c r="A58" s="206"/>
      <c r="B58" s="214" t="s">
        <v>134</v>
      </c>
      <c r="C58" s="60"/>
      <c r="D58" s="61"/>
      <c r="E58" s="61"/>
      <c r="F58" s="61"/>
      <c r="G58" s="61"/>
      <c r="H58" s="58">
        <f>I58+L58</f>
        <v>566000</v>
      </c>
      <c r="I58" s="63"/>
      <c r="J58" s="63"/>
      <c r="K58" s="63"/>
      <c r="L58" s="63">
        <v>566000</v>
      </c>
      <c r="M58" s="139">
        <v>566000</v>
      </c>
      <c r="N58" s="143">
        <f t="shared" si="15"/>
        <v>566000</v>
      </c>
    </row>
    <row r="59" spans="1:14" s="161" customFormat="1" ht="40.5" customHeight="1">
      <c r="A59" s="191" t="s">
        <v>141</v>
      </c>
      <c r="B59" s="169" t="s">
        <v>142</v>
      </c>
      <c r="C59" s="60">
        <f>D59+G59</f>
        <v>300000</v>
      </c>
      <c r="D59" s="73">
        <f>D60</f>
        <v>0</v>
      </c>
      <c r="E59" s="73">
        <f>E60</f>
        <v>0</v>
      </c>
      <c r="F59" s="73">
        <f>F60</f>
        <v>0</v>
      </c>
      <c r="G59" s="73">
        <f>G60</f>
        <v>300000</v>
      </c>
      <c r="H59" s="64"/>
      <c r="I59" s="159"/>
      <c r="J59" s="159"/>
      <c r="K59" s="159"/>
      <c r="L59" s="159"/>
      <c r="M59" s="166"/>
      <c r="N59" s="248">
        <f t="shared" si="15"/>
        <v>300000</v>
      </c>
    </row>
    <row r="60" spans="1:14" s="161" customFormat="1" ht="66.75" customHeight="1">
      <c r="A60" s="191"/>
      <c r="B60" s="174" t="s">
        <v>146</v>
      </c>
      <c r="C60" s="60">
        <f>SUM(G60,D60)</f>
        <v>300000</v>
      </c>
      <c r="D60" s="73"/>
      <c r="E60" s="159"/>
      <c r="F60" s="159"/>
      <c r="G60" s="159">
        <v>300000</v>
      </c>
      <c r="H60" s="64"/>
      <c r="I60" s="159"/>
      <c r="J60" s="159"/>
      <c r="K60" s="159"/>
      <c r="L60" s="159"/>
      <c r="M60" s="166"/>
      <c r="N60" s="248">
        <f t="shared" si="15"/>
        <v>300000</v>
      </c>
    </row>
    <row r="61" spans="1:14" ht="30" customHeight="1">
      <c r="A61" s="194">
        <v>240601</v>
      </c>
      <c r="B61" s="173" t="s">
        <v>5</v>
      </c>
      <c r="C61" s="60">
        <f>SUM(G61,D61)</f>
        <v>0</v>
      </c>
      <c r="D61" s="72"/>
      <c r="E61" s="72"/>
      <c r="F61" s="72"/>
      <c r="G61" s="72"/>
      <c r="H61" s="66">
        <f>SUM(I61,L61)</f>
        <v>471000</v>
      </c>
      <c r="I61" s="72"/>
      <c r="J61" s="72"/>
      <c r="K61" s="72"/>
      <c r="L61" s="72">
        <v>471000</v>
      </c>
      <c r="M61" s="200"/>
      <c r="N61" s="143">
        <f aca="true" t="shared" si="17" ref="N61:N70">SUM(H61,C61)</f>
        <v>471000</v>
      </c>
    </row>
    <row r="62" spans="1:14" ht="15" customHeight="1">
      <c r="A62" s="194">
        <v>240602</v>
      </c>
      <c r="B62" s="173" t="s">
        <v>6</v>
      </c>
      <c r="C62" s="60">
        <f>SUM(G62,D62)</f>
        <v>0</v>
      </c>
      <c r="D62" s="72"/>
      <c r="E62" s="72"/>
      <c r="F62" s="72"/>
      <c r="G62" s="72"/>
      <c r="H62" s="66">
        <f>SUM(I62,L62)</f>
        <v>185000</v>
      </c>
      <c r="I62" s="72"/>
      <c r="J62" s="72"/>
      <c r="K62" s="72"/>
      <c r="L62" s="72">
        <v>185000</v>
      </c>
      <c r="M62" s="200"/>
      <c r="N62" s="143">
        <f t="shared" si="17"/>
        <v>185000</v>
      </c>
    </row>
    <row r="63" spans="1:14" ht="43.5" customHeight="1">
      <c r="A63" s="194">
        <v>240603</v>
      </c>
      <c r="B63" s="173" t="s">
        <v>46</v>
      </c>
      <c r="C63" s="60">
        <f>SUM(G63,D63)</f>
        <v>0</v>
      </c>
      <c r="D63" s="72"/>
      <c r="E63" s="72"/>
      <c r="F63" s="72"/>
      <c r="G63" s="72"/>
      <c r="H63" s="66">
        <f>SUM(I63,L63)</f>
        <v>80000</v>
      </c>
      <c r="I63" s="72"/>
      <c r="J63" s="72"/>
      <c r="K63" s="72"/>
      <c r="L63" s="72">
        <v>80000</v>
      </c>
      <c r="M63" s="200"/>
      <c r="N63" s="143">
        <f t="shared" si="17"/>
        <v>80000</v>
      </c>
    </row>
    <row r="64" spans="1:14" ht="42" customHeight="1">
      <c r="A64" s="194">
        <v>240604</v>
      </c>
      <c r="B64" s="173" t="s">
        <v>7</v>
      </c>
      <c r="C64" s="60">
        <f>SUM(G64,D64)</f>
        <v>0</v>
      </c>
      <c r="D64" s="72"/>
      <c r="E64" s="72"/>
      <c r="F64" s="72"/>
      <c r="G64" s="72"/>
      <c r="H64" s="66">
        <f>SUM(I64,L64)</f>
        <v>101700</v>
      </c>
      <c r="I64" s="72"/>
      <c r="J64" s="72"/>
      <c r="K64" s="72"/>
      <c r="L64" s="72">
        <v>101700</v>
      </c>
      <c r="M64" s="200"/>
      <c r="N64" s="143">
        <f t="shared" si="17"/>
        <v>101700</v>
      </c>
    </row>
    <row r="65" spans="1:14" s="152" customFormat="1" ht="48" customHeight="1">
      <c r="A65" s="277" t="s">
        <v>178</v>
      </c>
      <c r="B65" s="273" t="s">
        <v>179</v>
      </c>
      <c r="C65" s="56">
        <f>D65+G65</f>
        <v>0</v>
      </c>
      <c r="D65" s="151"/>
      <c r="E65" s="151"/>
      <c r="F65" s="151"/>
      <c r="G65" s="274"/>
      <c r="H65" s="56">
        <f>I65+L65</f>
        <v>0</v>
      </c>
      <c r="I65" s="57">
        <f aca="true" t="shared" si="18" ref="I65:M66">I66</f>
        <v>5635000</v>
      </c>
      <c r="J65" s="57">
        <f t="shared" si="18"/>
        <v>0</v>
      </c>
      <c r="K65" s="57">
        <f t="shared" si="18"/>
        <v>0</v>
      </c>
      <c r="L65" s="57">
        <f t="shared" si="18"/>
        <v>-5635000</v>
      </c>
      <c r="M65" s="151">
        <f t="shared" si="18"/>
        <v>0</v>
      </c>
      <c r="N65" s="246">
        <f t="shared" si="17"/>
        <v>0</v>
      </c>
    </row>
    <row r="66" spans="1:14" ht="55.5" customHeight="1">
      <c r="A66" s="197" t="s">
        <v>182</v>
      </c>
      <c r="B66" s="272" t="s">
        <v>187</v>
      </c>
      <c r="C66" s="79">
        <f>D66+G66</f>
        <v>0</v>
      </c>
      <c r="D66" s="63">
        <f>D67</f>
        <v>0</v>
      </c>
      <c r="E66" s="63">
        <f>E67</f>
        <v>0</v>
      </c>
      <c r="F66" s="63">
        <f>F67</f>
        <v>0</v>
      </c>
      <c r="G66" s="63">
        <f>G67</f>
        <v>0</v>
      </c>
      <c r="H66" s="113">
        <f>I66+L66</f>
        <v>0</v>
      </c>
      <c r="I66" s="63">
        <f t="shared" si="18"/>
        <v>5635000</v>
      </c>
      <c r="J66" s="67">
        <f t="shared" si="18"/>
        <v>0</v>
      </c>
      <c r="K66" s="67">
        <f t="shared" si="18"/>
        <v>0</v>
      </c>
      <c r="L66" s="63">
        <f t="shared" si="18"/>
        <v>-5635000</v>
      </c>
      <c r="M66" s="67">
        <f t="shared" si="18"/>
        <v>0</v>
      </c>
      <c r="N66" s="250">
        <f t="shared" si="17"/>
        <v>0</v>
      </c>
    </row>
    <row r="67" spans="1:14" ht="68.25" customHeight="1">
      <c r="A67" s="197" t="s">
        <v>184</v>
      </c>
      <c r="B67" s="265" t="s">
        <v>185</v>
      </c>
      <c r="C67" s="79">
        <f>D67+G67</f>
        <v>0</v>
      </c>
      <c r="D67" s="73"/>
      <c r="E67" s="67"/>
      <c r="F67" s="67"/>
      <c r="G67" s="67"/>
      <c r="H67" s="113">
        <f>I67+L67</f>
        <v>0</v>
      </c>
      <c r="I67" s="63">
        <v>5635000</v>
      </c>
      <c r="J67" s="67"/>
      <c r="K67" s="66"/>
      <c r="L67" s="63">
        <v>-5635000</v>
      </c>
      <c r="M67" s="66"/>
      <c r="N67" s="250">
        <f t="shared" si="17"/>
        <v>0</v>
      </c>
    </row>
    <row r="68" spans="1:14" s="9" customFormat="1" ht="65.25" customHeight="1">
      <c r="A68" s="222" t="s">
        <v>108</v>
      </c>
      <c r="B68" s="212" t="s">
        <v>114</v>
      </c>
      <c r="C68" s="56">
        <f>D68+G68</f>
        <v>280000</v>
      </c>
      <c r="D68" s="56">
        <f aca="true" t="shared" si="19" ref="D68:M69">D69</f>
        <v>280000</v>
      </c>
      <c r="E68" s="56">
        <f t="shared" si="19"/>
        <v>0</v>
      </c>
      <c r="F68" s="56">
        <f t="shared" si="19"/>
        <v>0</v>
      </c>
      <c r="G68" s="56">
        <f t="shared" si="19"/>
        <v>0</v>
      </c>
      <c r="H68" s="56">
        <f t="shared" si="19"/>
        <v>0</v>
      </c>
      <c r="I68" s="56">
        <f t="shared" si="19"/>
        <v>0</v>
      </c>
      <c r="J68" s="56">
        <f t="shared" si="19"/>
        <v>0</v>
      </c>
      <c r="K68" s="56">
        <f>K69</f>
        <v>0</v>
      </c>
      <c r="L68" s="56">
        <f>L69</f>
        <v>0</v>
      </c>
      <c r="M68" s="233">
        <f>M69</f>
        <v>0</v>
      </c>
      <c r="N68" s="246">
        <f t="shared" si="17"/>
        <v>280000</v>
      </c>
    </row>
    <row r="69" spans="1:14" s="9" customFormat="1" ht="30" customHeight="1">
      <c r="A69" s="54" t="s">
        <v>85</v>
      </c>
      <c r="B69" s="174" t="s">
        <v>122</v>
      </c>
      <c r="C69" s="67">
        <f>C70</f>
        <v>280000</v>
      </c>
      <c r="D69" s="67">
        <f t="shared" si="19"/>
        <v>280000</v>
      </c>
      <c r="E69" s="67">
        <f t="shared" si="19"/>
        <v>0</v>
      </c>
      <c r="F69" s="67">
        <f t="shared" si="19"/>
        <v>0</v>
      </c>
      <c r="G69" s="67">
        <f t="shared" si="19"/>
        <v>0</v>
      </c>
      <c r="H69" s="67">
        <f t="shared" si="19"/>
        <v>0</v>
      </c>
      <c r="I69" s="67">
        <f t="shared" si="19"/>
        <v>0</v>
      </c>
      <c r="J69" s="67">
        <f t="shared" si="19"/>
        <v>0</v>
      </c>
      <c r="K69" s="67">
        <f t="shared" si="19"/>
        <v>0</v>
      </c>
      <c r="L69" s="67">
        <f t="shared" si="19"/>
        <v>0</v>
      </c>
      <c r="M69" s="136">
        <f t="shared" si="19"/>
        <v>0</v>
      </c>
      <c r="N69" s="250">
        <f t="shared" si="17"/>
        <v>280000</v>
      </c>
    </row>
    <row r="70" spans="1:14" s="9" customFormat="1" ht="44.25" customHeight="1">
      <c r="A70" s="54"/>
      <c r="B70" s="174" t="s">
        <v>123</v>
      </c>
      <c r="C70" s="67">
        <f>SUM(G70,D70)</f>
        <v>280000</v>
      </c>
      <c r="D70" s="65">
        <v>280000</v>
      </c>
      <c r="E70" s="65"/>
      <c r="F70" s="65"/>
      <c r="G70" s="65"/>
      <c r="H70" s="67"/>
      <c r="I70" s="65"/>
      <c r="J70" s="65"/>
      <c r="K70" s="65"/>
      <c r="L70" s="65"/>
      <c r="M70" s="234"/>
      <c r="N70" s="250">
        <f t="shared" si="17"/>
        <v>280000</v>
      </c>
    </row>
    <row r="71" spans="1:14" s="257" customFormat="1" ht="56.25" customHeight="1">
      <c r="A71" s="256" t="s">
        <v>105</v>
      </c>
      <c r="B71" s="210" t="s">
        <v>47</v>
      </c>
      <c r="C71" s="74">
        <f>C72</f>
        <v>16552000</v>
      </c>
      <c r="D71" s="151">
        <f aca="true" t="shared" si="20" ref="D71:N71">D72</f>
        <v>0</v>
      </c>
      <c r="E71" s="151">
        <f t="shared" si="20"/>
        <v>0</v>
      </c>
      <c r="F71" s="151">
        <f t="shared" si="20"/>
        <v>0</v>
      </c>
      <c r="G71" s="151">
        <f t="shared" si="20"/>
        <v>16552000</v>
      </c>
      <c r="H71" s="74">
        <f t="shared" si="20"/>
        <v>0</v>
      </c>
      <c r="I71" s="151">
        <f t="shared" si="20"/>
        <v>0</v>
      </c>
      <c r="J71" s="151">
        <f t="shared" si="20"/>
        <v>0</v>
      </c>
      <c r="K71" s="151">
        <f t="shared" si="20"/>
        <v>0</v>
      </c>
      <c r="L71" s="151">
        <f t="shared" si="20"/>
        <v>0</v>
      </c>
      <c r="M71" s="244">
        <f t="shared" si="20"/>
        <v>0</v>
      </c>
      <c r="N71" s="246">
        <f t="shared" si="20"/>
        <v>16552000</v>
      </c>
    </row>
    <row r="72" spans="1:14" s="105" customFormat="1" ht="42" customHeight="1">
      <c r="A72" s="225" t="s">
        <v>78</v>
      </c>
      <c r="B72" s="174" t="s">
        <v>77</v>
      </c>
      <c r="C72" s="75">
        <f>D72+G72</f>
        <v>16552000</v>
      </c>
      <c r="D72" s="76"/>
      <c r="E72" s="76"/>
      <c r="F72" s="76"/>
      <c r="G72" s="77">
        <f>16307000+45000+150000+50000</f>
        <v>16552000</v>
      </c>
      <c r="H72" s="76">
        <f>I72+L72</f>
        <v>0</v>
      </c>
      <c r="I72" s="76"/>
      <c r="J72" s="76"/>
      <c r="K72" s="76"/>
      <c r="L72" s="76"/>
      <c r="M72" s="239"/>
      <c r="N72" s="250">
        <f aca="true" t="shared" si="21" ref="N72:N79">SUM(H72,C72)</f>
        <v>16552000</v>
      </c>
    </row>
    <row r="73" spans="1:14" s="15" customFormat="1" ht="51" customHeight="1">
      <c r="A73" s="222" t="s">
        <v>110</v>
      </c>
      <c r="B73" s="212" t="s">
        <v>116</v>
      </c>
      <c r="C73" s="56">
        <f>D73+G73</f>
        <v>50000</v>
      </c>
      <c r="D73" s="57">
        <f>D74+D76+D77+D78+D79</f>
        <v>50000</v>
      </c>
      <c r="E73" s="57">
        <f>E74+E76+E77+E78+E79</f>
        <v>0</v>
      </c>
      <c r="F73" s="57">
        <f>F74+F76+F77+F78+F79</f>
        <v>0</v>
      </c>
      <c r="G73" s="57">
        <f>G74+G76+G77+G78+G79</f>
        <v>0</v>
      </c>
      <c r="H73" s="57">
        <f>I73+L73</f>
        <v>-837700</v>
      </c>
      <c r="I73" s="57">
        <f>I74+I76+I77+I78+I79</f>
        <v>175300</v>
      </c>
      <c r="J73" s="57">
        <f>J74+J76+J77+J78+J79</f>
        <v>0</v>
      </c>
      <c r="K73" s="57">
        <f>K74+K76+K77+K78+K79</f>
        <v>0</v>
      </c>
      <c r="L73" s="57">
        <f>L74+L76+L77+L78+L79</f>
        <v>-1013000</v>
      </c>
      <c r="M73" s="232">
        <f>M74+M76+M77+M78+M79</f>
        <v>0</v>
      </c>
      <c r="N73" s="246">
        <f t="shared" si="21"/>
        <v>-787700</v>
      </c>
    </row>
    <row r="74" spans="1:14" s="161" customFormat="1" ht="29.25" customHeight="1">
      <c r="A74" s="191" t="s">
        <v>85</v>
      </c>
      <c r="B74" s="174" t="s">
        <v>122</v>
      </c>
      <c r="C74" s="62">
        <f>C75</f>
        <v>50000</v>
      </c>
      <c r="D74" s="62">
        <f aca="true" t="shared" si="22" ref="D74:M74">D75</f>
        <v>50000</v>
      </c>
      <c r="E74" s="62">
        <f t="shared" si="22"/>
        <v>0</v>
      </c>
      <c r="F74" s="62">
        <f t="shared" si="22"/>
        <v>0</v>
      </c>
      <c r="G74" s="62">
        <f t="shared" si="22"/>
        <v>0</v>
      </c>
      <c r="H74" s="62">
        <f t="shared" si="22"/>
        <v>0</v>
      </c>
      <c r="I74" s="62">
        <f t="shared" si="22"/>
        <v>0</v>
      </c>
      <c r="J74" s="62">
        <f t="shared" si="22"/>
        <v>0</v>
      </c>
      <c r="K74" s="62">
        <f t="shared" si="22"/>
        <v>0</v>
      </c>
      <c r="L74" s="62">
        <f t="shared" si="22"/>
        <v>0</v>
      </c>
      <c r="M74" s="240">
        <f t="shared" si="22"/>
        <v>0</v>
      </c>
      <c r="N74" s="250">
        <f t="shared" si="21"/>
        <v>50000</v>
      </c>
    </row>
    <row r="75" spans="1:14" s="161" customFormat="1" ht="42" customHeight="1">
      <c r="A75" s="191"/>
      <c r="B75" s="215" t="s">
        <v>125</v>
      </c>
      <c r="C75" s="62">
        <f>D75+G75</f>
        <v>50000</v>
      </c>
      <c r="D75" s="162">
        <v>50000</v>
      </c>
      <c r="E75" s="61"/>
      <c r="F75" s="61"/>
      <c r="G75" s="61"/>
      <c r="H75" s="59"/>
      <c r="I75" s="61"/>
      <c r="J75" s="61"/>
      <c r="K75" s="61"/>
      <c r="L75" s="61"/>
      <c r="M75" s="238"/>
      <c r="N75" s="250">
        <f t="shared" si="21"/>
        <v>50000</v>
      </c>
    </row>
    <row r="76" spans="1:14" ht="30" customHeight="1">
      <c r="A76" s="194">
        <v>240601</v>
      </c>
      <c r="B76" s="173" t="s">
        <v>5</v>
      </c>
      <c r="C76" s="60">
        <f>SUM(G76,D76)</f>
        <v>0</v>
      </c>
      <c r="D76" s="72"/>
      <c r="E76" s="72"/>
      <c r="F76" s="72"/>
      <c r="G76" s="72"/>
      <c r="H76" s="66">
        <f>SUM(I76,L76)</f>
        <v>-428000</v>
      </c>
      <c r="I76" s="72"/>
      <c r="J76" s="72"/>
      <c r="K76" s="72"/>
      <c r="L76" s="72">
        <v>-428000</v>
      </c>
      <c r="M76" s="200"/>
      <c r="N76" s="143">
        <f t="shared" si="21"/>
        <v>-428000</v>
      </c>
    </row>
    <row r="77" spans="1:14" ht="18" customHeight="1">
      <c r="A77" s="194">
        <v>240602</v>
      </c>
      <c r="B77" s="173" t="s">
        <v>6</v>
      </c>
      <c r="C77" s="60">
        <f>SUM(G77,D77)</f>
        <v>0</v>
      </c>
      <c r="D77" s="72"/>
      <c r="E77" s="72"/>
      <c r="F77" s="72"/>
      <c r="G77" s="72"/>
      <c r="H77" s="66">
        <f>SUM(I77,L77)</f>
        <v>-350000</v>
      </c>
      <c r="I77" s="72"/>
      <c r="J77" s="72"/>
      <c r="K77" s="72"/>
      <c r="L77" s="72">
        <v>-350000</v>
      </c>
      <c r="M77" s="200"/>
      <c r="N77" s="143">
        <f t="shared" si="21"/>
        <v>-350000</v>
      </c>
    </row>
    <row r="78" spans="1:14" ht="37.5" customHeight="1">
      <c r="A78" s="194">
        <v>240603</v>
      </c>
      <c r="B78" s="173" t="s">
        <v>46</v>
      </c>
      <c r="C78" s="60">
        <f>SUM(G78,D78)</f>
        <v>0</v>
      </c>
      <c r="D78" s="72"/>
      <c r="E78" s="72"/>
      <c r="F78" s="72"/>
      <c r="G78" s="72"/>
      <c r="H78" s="66">
        <f>SUM(I78,L78)</f>
        <v>-80000</v>
      </c>
      <c r="I78" s="72"/>
      <c r="J78" s="72"/>
      <c r="K78" s="72"/>
      <c r="L78" s="72">
        <v>-80000</v>
      </c>
      <c r="M78" s="200"/>
      <c r="N78" s="143">
        <f t="shared" si="21"/>
        <v>-80000</v>
      </c>
    </row>
    <row r="79" spans="1:14" ht="45" customHeight="1">
      <c r="A79" s="194">
        <v>240604</v>
      </c>
      <c r="B79" s="173" t="s">
        <v>7</v>
      </c>
      <c r="C79" s="60">
        <f>SUM(G79,D79)</f>
        <v>0</v>
      </c>
      <c r="D79" s="72"/>
      <c r="E79" s="72"/>
      <c r="F79" s="72"/>
      <c r="G79" s="72"/>
      <c r="H79" s="66">
        <f>SUM(I79,L79)</f>
        <v>20300</v>
      </c>
      <c r="I79" s="72">
        <v>175300</v>
      </c>
      <c r="J79" s="72"/>
      <c r="K79" s="72"/>
      <c r="L79" s="72">
        <v>-155000</v>
      </c>
      <c r="M79" s="200"/>
      <c r="N79" s="143">
        <f t="shared" si="21"/>
        <v>20300</v>
      </c>
    </row>
    <row r="80" spans="1:14" s="56" customFormat="1" ht="45.75" customHeight="1">
      <c r="A80" s="226" t="s">
        <v>140</v>
      </c>
      <c r="B80" s="212" t="s">
        <v>73</v>
      </c>
      <c r="C80" s="56">
        <v>200000</v>
      </c>
      <c r="M80" s="233"/>
      <c r="N80" s="246">
        <f>C80</f>
        <v>200000</v>
      </c>
    </row>
    <row r="81" spans="1:14" s="15" customFormat="1" ht="41.25" customHeight="1">
      <c r="A81" s="227"/>
      <c r="B81" s="216" t="s">
        <v>99</v>
      </c>
      <c r="C81" s="78">
        <f aca="true" t="shared" si="23" ref="C81:N81">C8+C10+C20+C24+C31+C34+C37+C47+C52+C71+C68+C73+C80+C43+C65+C45</f>
        <v>23555800</v>
      </c>
      <c r="D81" s="78">
        <f t="shared" si="23"/>
        <v>2017300</v>
      </c>
      <c r="E81" s="78">
        <f t="shared" si="23"/>
        <v>-30536</v>
      </c>
      <c r="F81" s="78">
        <f t="shared" si="23"/>
        <v>44227</v>
      </c>
      <c r="G81" s="78">
        <f t="shared" si="23"/>
        <v>21338500</v>
      </c>
      <c r="H81" s="78">
        <f t="shared" si="23"/>
        <v>16552000</v>
      </c>
      <c r="I81" s="78">
        <f t="shared" si="23"/>
        <v>5800300</v>
      </c>
      <c r="J81" s="78">
        <f t="shared" si="23"/>
        <v>0</v>
      </c>
      <c r="K81" s="78">
        <f t="shared" si="23"/>
        <v>0</v>
      </c>
      <c r="L81" s="78">
        <f t="shared" si="23"/>
        <v>10751700</v>
      </c>
      <c r="M81" s="78">
        <f t="shared" si="23"/>
        <v>16552000</v>
      </c>
      <c r="N81" s="78">
        <f t="shared" si="23"/>
        <v>40107800</v>
      </c>
    </row>
    <row r="82" spans="1:14" s="15" customFormat="1" ht="36.75" customHeight="1">
      <c r="A82" s="227"/>
      <c r="B82" s="217" t="s">
        <v>75</v>
      </c>
      <c r="C82" s="75">
        <f aca="true" t="shared" si="24" ref="C82:M82">C83+C89+C86</f>
        <v>-19148900</v>
      </c>
      <c r="D82" s="75">
        <f t="shared" si="24"/>
        <v>120000</v>
      </c>
      <c r="E82" s="75">
        <f t="shared" si="24"/>
        <v>0</v>
      </c>
      <c r="F82" s="75">
        <f t="shared" si="24"/>
        <v>0</v>
      </c>
      <c r="G82" s="75">
        <f t="shared" si="24"/>
        <v>-19268900</v>
      </c>
      <c r="H82" s="75">
        <f t="shared" si="24"/>
        <v>279476</v>
      </c>
      <c r="I82" s="75">
        <f t="shared" si="24"/>
        <v>279476</v>
      </c>
      <c r="J82" s="75">
        <f t="shared" si="24"/>
        <v>0</v>
      </c>
      <c r="K82" s="75">
        <f t="shared" si="24"/>
        <v>0</v>
      </c>
      <c r="L82" s="75">
        <f t="shared" si="24"/>
        <v>0</v>
      </c>
      <c r="M82" s="241">
        <f t="shared" si="24"/>
        <v>0</v>
      </c>
      <c r="N82" s="250">
        <f aca="true" t="shared" si="25" ref="N82:N88">H82+C82</f>
        <v>-18869424</v>
      </c>
    </row>
    <row r="83" spans="1:14" s="254" customFormat="1" ht="60.75" customHeight="1">
      <c r="A83" s="253" t="s">
        <v>105</v>
      </c>
      <c r="B83" s="212" t="s">
        <v>47</v>
      </c>
      <c r="C83" s="56">
        <f>D83+G83</f>
        <v>-19714000</v>
      </c>
      <c r="D83" s="56">
        <f>D84+D85</f>
        <v>0</v>
      </c>
      <c r="E83" s="56">
        <f>E84+E85</f>
        <v>0</v>
      </c>
      <c r="F83" s="56">
        <f>F84+F85</f>
        <v>0</v>
      </c>
      <c r="G83" s="56">
        <f>G84+G85</f>
        <v>-19714000</v>
      </c>
      <c r="H83" s="56">
        <f>I83+L83</f>
        <v>279476</v>
      </c>
      <c r="I83" s="56">
        <f>I84+I85</f>
        <v>279476</v>
      </c>
      <c r="J83" s="56">
        <f>J84+J85</f>
        <v>0</v>
      </c>
      <c r="K83" s="56">
        <f>K84+K85</f>
        <v>0</v>
      </c>
      <c r="L83" s="56">
        <f>L84+L85</f>
        <v>0</v>
      </c>
      <c r="M83" s="233">
        <f>M84+M85</f>
        <v>0</v>
      </c>
      <c r="N83" s="246">
        <f t="shared" si="25"/>
        <v>-19434524</v>
      </c>
    </row>
    <row r="84" spans="1:14" ht="98.25" customHeight="1">
      <c r="A84" s="197" t="s">
        <v>126</v>
      </c>
      <c r="B84" s="184" t="s">
        <v>127</v>
      </c>
      <c r="C84" s="67"/>
      <c r="D84" s="66"/>
      <c r="E84" s="66"/>
      <c r="F84" s="66"/>
      <c r="G84" s="66"/>
      <c r="H84" s="58">
        <f>I84+L84</f>
        <v>279476</v>
      </c>
      <c r="I84" s="66">
        <v>279476</v>
      </c>
      <c r="J84" s="66"/>
      <c r="K84" s="66"/>
      <c r="L84" s="66"/>
      <c r="M84" s="133"/>
      <c r="N84" s="250">
        <f t="shared" si="25"/>
        <v>279476</v>
      </c>
    </row>
    <row r="85" spans="1:14" ht="192.75" customHeight="1">
      <c r="A85" s="197" t="s">
        <v>128</v>
      </c>
      <c r="B85" s="214" t="s">
        <v>129</v>
      </c>
      <c r="C85" s="67">
        <f>D85+G85</f>
        <v>-19714000</v>
      </c>
      <c r="D85" s="66"/>
      <c r="E85" s="66"/>
      <c r="F85" s="66"/>
      <c r="G85" s="66">
        <v>-19714000</v>
      </c>
      <c r="H85" s="58"/>
      <c r="I85" s="66"/>
      <c r="J85" s="66"/>
      <c r="K85" s="66"/>
      <c r="L85" s="66"/>
      <c r="M85" s="133"/>
      <c r="N85" s="250">
        <f t="shared" si="25"/>
        <v>-19714000</v>
      </c>
    </row>
    <row r="86" spans="1:14" s="152" customFormat="1" ht="56.25" customHeight="1">
      <c r="A86" s="222" t="s">
        <v>107</v>
      </c>
      <c r="B86" s="212" t="s">
        <v>120</v>
      </c>
      <c r="C86" s="74">
        <f>D86+G86</f>
        <v>445100</v>
      </c>
      <c r="D86" s="150">
        <f>D88</f>
        <v>0</v>
      </c>
      <c r="E86" s="150">
        <f>E88</f>
        <v>0</v>
      </c>
      <c r="F86" s="150">
        <f>F88</f>
        <v>0</v>
      </c>
      <c r="G86" s="150">
        <f>G88</f>
        <v>445100</v>
      </c>
      <c r="H86" s="151"/>
      <c r="I86" s="150"/>
      <c r="J86" s="150"/>
      <c r="K86" s="150"/>
      <c r="L86" s="150"/>
      <c r="M86" s="242"/>
      <c r="N86" s="246">
        <f t="shared" si="25"/>
        <v>445100</v>
      </c>
    </row>
    <row r="87" spans="1:14" s="161" customFormat="1" ht="44.25" customHeight="1">
      <c r="A87" s="228"/>
      <c r="B87" s="179" t="s">
        <v>148</v>
      </c>
      <c r="C87" s="67">
        <f>D87+G87</f>
        <v>0</v>
      </c>
      <c r="D87" s="67">
        <f>D88</f>
        <v>0</v>
      </c>
      <c r="E87" s="66"/>
      <c r="F87" s="66"/>
      <c r="G87" s="66"/>
      <c r="H87" s="58"/>
      <c r="I87" s="66"/>
      <c r="J87" s="66"/>
      <c r="K87" s="66"/>
      <c r="L87" s="66"/>
      <c r="M87" s="133"/>
      <c r="N87" s="250">
        <f t="shared" si="25"/>
        <v>0</v>
      </c>
    </row>
    <row r="88" spans="1:14" s="6" customFormat="1" ht="44.25" customHeight="1">
      <c r="A88" s="229" t="s">
        <v>117</v>
      </c>
      <c r="B88" s="179" t="s">
        <v>150</v>
      </c>
      <c r="C88" s="158">
        <f>SUM(G88,D88)</f>
        <v>445100</v>
      </c>
      <c r="D88" s="158"/>
      <c r="E88" s="163"/>
      <c r="F88" s="163"/>
      <c r="G88" s="163">
        <v>445100</v>
      </c>
      <c r="H88" s="64"/>
      <c r="I88" s="163"/>
      <c r="J88" s="163"/>
      <c r="K88" s="163"/>
      <c r="L88" s="163"/>
      <c r="M88" s="243"/>
      <c r="N88" s="250">
        <f t="shared" si="25"/>
        <v>445100</v>
      </c>
    </row>
    <row r="89" spans="1:14" s="152" customFormat="1" ht="15.75">
      <c r="A89" s="222" t="s">
        <v>102</v>
      </c>
      <c r="B89" s="212" t="s">
        <v>37</v>
      </c>
      <c r="C89" s="56">
        <f>D89+G89</f>
        <v>120000</v>
      </c>
      <c r="D89" s="151">
        <f>D90</f>
        <v>120000</v>
      </c>
      <c r="E89" s="151">
        <f>E90</f>
        <v>0</v>
      </c>
      <c r="F89" s="151">
        <f>F90</f>
        <v>0</v>
      </c>
      <c r="G89" s="151">
        <f>G90</f>
        <v>0</v>
      </c>
      <c r="H89" s="57"/>
      <c r="I89" s="151"/>
      <c r="J89" s="151"/>
      <c r="K89" s="151"/>
      <c r="L89" s="151"/>
      <c r="M89" s="244">
        <f>M90</f>
        <v>0</v>
      </c>
      <c r="N89" s="251">
        <f>N90</f>
        <v>120000</v>
      </c>
    </row>
    <row r="90" spans="1:14" ht="30.75" customHeight="1" thickBot="1">
      <c r="A90" s="230" t="s">
        <v>117</v>
      </c>
      <c r="B90" s="184" t="s">
        <v>118</v>
      </c>
      <c r="C90" s="79">
        <f>SUM(G90,D90)</f>
        <v>120000</v>
      </c>
      <c r="D90" s="73">
        <v>120000</v>
      </c>
      <c r="E90" s="67"/>
      <c r="F90" s="67"/>
      <c r="G90" s="67"/>
      <c r="H90" s="79"/>
      <c r="I90" s="67"/>
      <c r="J90" s="67"/>
      <c r="K90" s="66"/>
      <c r="L90" s="63"/>
      <c r="M90" s="133"/>
      <c r="N90" s="252">
        <f>SUM(H90,C90)</f>
        <v>120000</v>
      </c>
    </row>
    <row r="91" spans="1:14" s="15" customFormat="1" ht="31.5" customHeight="1" thickBot="1">
      <c r="A91" s="95"/>
      <c r="B91" s="99" t="s">
        <v>48</v>
      </c>
      <c r="C91" s="96">
        <f>C81+C82</f>
        <v>4406900</v>
      </c>
      <c r="D91" s="80">
        <f aca="true" t="shared" si="26" ref="D91:N91">D81+D82</f>
        <v>2137300</v>
      </c>
      <c r="E91" s="80">
        <f t="shared" si="26"/>
        <v>-30536</v>
      </c>
      <c r="F91" s="80">
        <f t="shared" si="26"/>
        <v>44227</v>
      </c>
      <c r="G91" s="80">
        <f t="shared" si="26"/>
        <v>2069600</v>
      </c>
      <c r="H91" s="80">
        <f t="shared" si="26"/>
        <v>16831476</v>
      </c>
      <c r="I91" s="80">
        <f t="shared" si="26"/>
        <v>6079776</v>
      </c>
      <c r="J91" s="80">
        <f t="shared" si="26"/>
        <v>0</v>
      </c>
      <c r="K91" s="80">
        <f t="shared" si="26"/>
        <v>0</v>
      </c>
      <c r="L91" s="80">
        <f t="shared" si="26"/>
        <v>10751700</v>
      </c>
      <c r="M91" s="80">
        <f>M81+M82</f>
        <v>16552000</v>
      </c>
      <c r="N91" s="81">
        <f t="shared" si="26"/>
        <v>21238376</v>
      </c>
    </row>
    <row r="92" spans="1:14" ht="12.75">
      <c r="A92" s="44"/>
      <c r="C92" s="5"/>
      <c r="D92" s="3"/>
      <c r="E92" s="3"/>
      <c r="F92" s="3"/>
      <c r="G92" s="3"/>
      <c r="H92" s="7"/>
      <c r="I92" s="3"/>
      <c r="J92" s="3"/>
      <c r="K92" s="3"/>
      <c r="L92" s="3"/>
      <c r="M92" s="3"/>
      <c r="N92" s="5"/>
    </row>
    <row r="93" spans="1:14" ht="18.75">
      <c r="A93" s="17"/>
      <c r="B93" s="20"/>
      <c r="C93" s="5"/>
      <c r="D93" s="3"/>
      <c r="E93" s="3"/>
      <c r="F93" s="3"/>
      <c r="G93" s="3"/>
      <c r="H93" s="7"/>
      <c r="I93" s="3"/>
      <c r="J93" s="3"/>
      <c r="K93" s="21"/>
      <c r="L93" s="3"/>
      <c r="M93" s="3"/>
      <c r="N93" s="5"/>
    </row>
    <row r="94" spans="1:14" ht="18.75">
      <c r="A94" s="18"/>
      <c r="B94" s="282" t="s">
        <v>84</v>
      </c>
      <c r="C94" s="282"/>
      <c r="D94" s="282"/>
      <c r="E94" s="36"/>
      <c r="G94" s="41"/>
      <c r="H94" s="42"/>
      <c r="I94" s="41"/>
      <c r="J94" s="41"/>
      <c r="K94" s="37" t="s">
        <v>144</v>
      </c>
      <c r="L94" s="41"/>
      <c r="M94" s="3"/>
      <c r="N94" s="5"/>
    </row>
    <row r="95" spans="1:14" ht="12.75">
      <c r="A95" s="4"/>
      <c r="C95" s="5"/>
      <c r="D95" s="3"/>
      <c r="E95" s="3"/>
      <c r="F95" s="3"/>
      <c r="G95" s="3"/>
      <c r="H95" s="7"/>
      <c r="I95" s="3"/>
      <c r="J95" s="3"/>
      <c r="K95" s="3"/>
      <c r="L95" s="3"/>
      <c r="M95" s="3"/>
      <c r="N95" s="5"/>
    </row>
    <row r="96" ht="12.75">
      <c r="A96" s="17"/>
    </row>
    <row r="97" spans="1:3" ht="12.75">
      <c r="A97" s="17"/>
      <c r="C97" s="52"/>
    </row>
    <row r="98" ht="12.75">
      <c r="A98" s="17"/>
    </row>
    <row r="99" spans="1:14" ht="12.75">
      <c r="A99" s="17"/>
      <c r="C99" s="52">
        <f>C91-'додаток 2'!C63</f>
        <v>0</v>
      </c>
      <c r="D99">
        <f>D91-'додаток 2'!D63</f>
        <v>0</v>
      </c>
      <c r="E99">
        <f>E91-'додаток 2'!E63</f>
        <v>0</v>
      </c>
      <c r="F99">
        <f>F91-'додаток 2'!F63</f>
        <v>0</v>
      </c>
      <c r="G99">
        <f>G91-'додаток 2'!G63</f>
        <v>0</v>
      </c>
      <c r="H99" s="6">
        <f>H91-'додаток 2'!H63</f>
        <v>0</v>
      </c>
      <c r="I99" s="148">
        <f>I91-'додаток 2'!I63</f>
        <v>0</v>
      </c>
      <c r="J99">
        <f>J91-'додаток 2'!J63</f>
        <v>0</v>
      </c>
      <c r="K99">
        <f>K91-'додаток 2'!K63</f>
        <v>0</v>
      </c>
      <c r="L99">
        <f>L91-'додаток 2'!L63</f>
        <v>0</v>
      </c>
      <c r="M99">
        <f>M91-'додаток 2'!M63</f>
        <v>0</v>
      </c>
      <c r="N99" s="149">
        <f>N91-'додаток 2'!N63</f>
        <v>0</v>
      </c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</sheetData>
  <sheetProtection/>
  <mergeCells count="16">
    <mergeCell ref="N3:N6"/>
    <mergeCell ref="D4:G4"/>
    <mergeCell ref="C4:C6"/>
    <mergeCell ref="E5:F5"/>
    <mergeCell ref="D5:D6"/>
    <mergeCell ref="G5:G6"/>
    <mergeCell ref="H4:H6"/>
    <mergeCell ref="I5:I6"/>
    <mergeCell ref="J5:K5"/>
    <mergeCell ref="L5:L6"/>
    <mergeCell ref="A3:A5"/>
    <mergeCell ref="B94:D94"/>
    <mergeCell ref="C3:G3"/>
    <mergeCell ref="H3:M3"/>
    <mergeCell ref="M5:M6"/>
    <mergeCell ref="I4:L4"/>
  </mergeCells>
  <printOptions horizontalCentered="1"/>
  <pageMargins left="0.2" right="0.2" top="0.27" bottom="0.22" header="0.27" footer="0.22"/>
  <pageSetup horizontalDpi="600" verticalDpi="600" orientation="landscape" paperSize="9" scale="55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82"/>
  <sheetViews>
    <sheetView showZeros="0" tabSelected="1" view="pageBreakPreview" zoomScale="60" zoomScaleNormal="75" zoomScalePageLayoutView="0" workbookViewId="0" topLeftCell="A56">
      <selection activeCell="D31" sqref="D31"/>
    </sheetView>
  </sheetViews>
  <sheetFormatPr defaultColWidth="9.33203125" defaultRowHeight="12.75"/>
  <cols>
    <col min="1" max="1" width="10" style="10" customWidth="1"/>
    <col min="2" max="2" width="38.33203125" style="12" customWidth="1"/>
    <col min="3" max="3" width="19.66015625" style="11" customWidth="1"/>
    <col min="4" max="4" width="19.5" style="8" customWidth="1"/>
    <col min="5" max="5" width="17.5" style="8" customWidth="1"/>
    <col min="6" max="7" width="17.33203125" style="8" customWidth="1"/>
    <col min="8" max="8" width="17.5" style="11" customWidth="1"/>
    <col min="9" max="9" width="20.16015625" style="8" customWidth="1"/>
    <col min="10" max="10" width="17" style="8" customWidth="1"/>
    <col min="11" max="11" width="17.16015625" style="8" customWidth="1"/>
    <col min="12" max="12" width="24" style="8" bestFit="1" customWidth="1"/>
    <col min="13" max="13" width="17.16015625" style="8" customWidth="1"/>
    <col min="14" max="14" width="23" style="11" customWidth="1"/>
    <col min="15" max="15" width="9.16015625" style="8" customWidth="1"/>
    <col min="16" max="16384" width="9.33203125" style="8" customWidth="1"/>
  </cols>
  <sheetData>
    <row r="5" spans="1:14" ht="30.75" customHeight="1">
      <c r="A5" s="301" t="s">
        <v>190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1:14" ht="30" customHeight="1">
      <c r="A6" s="301" t="s">
        <v>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ht="15.75" thickBot="1">
      <c r="N7" s="53" t="s">
        <v>95</v>
      </c>
    </row>
    <row r="8" spans="1:14" ht="39" customHeight="1" thickBot="1">
      <c r="A8" s="288" t="s">
        <v>88</v>
      </c>
      <c r="B8" s="306" t="s">
        <v>76</v>
      </c>
      <c r="C8" s="283" t="s">
        <v>42</v>
      </c>
      <c r="D8" s="284"/>
      <c r="E8" s="284"/>
      <c r="F8" s="284"/>
      <c r="G8" s="285"/>
      <c r="H8" s="286" t="s">
        <v>44</v>
      </c>
      <c r="I8" s="283"/>
      <c r="J8" s="283"/>
      <c r="K8" s="283"/>
      <c r="L8" s="283"/>
      <c r="M8" s="287"/>
      <c r="N8" s="290" t="s">
        <v>36</v>
      </c>
    </row>
    <row r="9" spans="1:14" ht="16.5" thickBot="1">
      <c r="A9" s="304"/>
      <c r="B9" s="307"/>
      <c r="C9" s="287" t="s">
        <v>43</v>
      </c>
      <c r="D9" s="286" t="s">
        <v>51</v>
      </c>
      <c r="E9" s="284"/>
      <c r="F9" s="284"/>
      <c r="G9" s="285"/>
      <c r="H9" s="297" t="s">
        <v>43</v>
      </c>
      <c r="I9" s="286" t="s">
        <v>51</v>
      </c>
      <c r="J9" s="284"/>
      <c r="K9" s="284"/>
      <c r="L9" s="284"/>
      <c r="M9" s="26"/>
      <c r="N9" s="302"/>
    </row>
    <row r="10" spans="1:14" ht="16.5" customHeight="1" thickBot="1">
      <c r="A10" s="304"/>
      <c r="B10" s="307"/>
      <c r="C10" s="293"/>
      <c r="D10" s="295" t="s">
        <v>45</v>
      </c>
      <c r="E10" s="286" t="s">
        <v>52</v>
      </c>
      <c r="F10" s="285"/>
      <c r="G10" s="288" t="s">
        <v>91</v>
      </c>
      <c r="H10" s="298"/>
      <c r="I10" s="295" t="s">
        <v>93</v>
      </c>
      <c r="J10" s="300" t="s">
        <v>52</v>
      </c>
      <c r="K10" s="294"/>
      <c r="L10" s="288" t="s">
        <v>91</v>
      </c>
      <c r="M10" s="288" t="s">
        <v>94</v>
      </c>
      <c r="N10" s="302"/>
    </row>
    <row r="11" spans="1:14" ht="83.25" customHeight="1" thickBot="1">
      <c r="A11" s="289"/>
      <c r="B11" s="308"/>
      <c r="C11" s="294"/>
      <c r="D11" s="296"/>
      <c r="E11" s="27" t="s">
        <v>89</v>
      </c>
      <c r="F11" s="28" t="s">
        <v>90</v>
      </c>
      <c r="G11" s="289"/>
      <c r="H11" s="299"/>
      <c r="I11" s="296"/>
      <c r="J11" s="27" t="s">
        <v>89</v>
      </c>
      <c r="K11" s="28" t="s">
        <v>90</v>
      </c>
      <c r="L11" s="289"/>
      <c r="M11" s="289"/>
      <c r="N11" s="303"/>
    </row>
    <row r="12" spans="1:14" s="31" customFormat="1" ht="24" customHeight="1" thickBot="1">
      <c r="A12" s="122">
        <v>1</v>
      </c>
      <c r="B12" s="121">
        <v>2</v>
      </c>
      <c r="C12" s="125">
        <v>3</v>
      </c>
      <c r="D12" s="126">
        <v>4</v>
      </c>
      <c r="E12" s="128">
        <v>5</v>
      </c>
      <c r="F12" s="129">
        <v>6</v>
      </c>
      <c r="G12" s="128">
        <v>7</v>
      </c>
      <c r="H12" s="127" t="s">
        <v>92</v>
      </c>
      <c r="I12" s="128">
        <v>9</v>
      </c>
      <c r="J12" s="128">
        <v>10</v>
      </c>
      <c r="K12" s="128">
        <v>11</v>
      </c>
      <c r="L12" s="128">
        <v>12</v>
      </c>
      <c r="M12" s="128">
        <v>13</v>
      </c>
      <c r="N12" s="127" t="s">
        <v>34</v>
      </c>
    </row>
    <row r="13" spans="1:15" s="146" customFormat="1" ht="27" customHeight="1">
      <c r="A13" s="186" t="s">
        <v>10</v>
      </c>
      <c r="B13" s="168" t="s">
        <v>49</v>
      </c>
      <c r="C13" s="123">
        <f>C14</f>
        <v>131500</v>
      </c>
      <c r="D13" s="124">
        <f aca="true" t="shared" si="0" ref="D13:M13">SUM(D14)</f>
        <v>50000</v>
      </c>
      <c r="E13" s="124">
        <f>SUM(E14)</f>
        <v>0</v>
      </c>
      <c r="F13" s="124">
        <f t="shared" si="0"/>
        <v>0</v>
      </c>
      <c r="G13" s="124">
        <f t="shared" si="0"/>
        <v>81500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30">
        <f t="shared" si="0"/>
        <v>0</v>
      </c>
      <c r="N13" s="141">
        <f aca="true" t="shared" si="1" ref="N13:N18">SUM(H13,C13)</f>
        <v>131500</v>
      </c>
      <c r="O13" s="47"/>
    </row>
    <row r="14" spans="1:15" s="165" customFormat="1" ht="16.5" customHeight="1">
      <c r="A14" s="187" t="s">
        <v>27</v>
      </c>
      <c r="B14" s="169" t="s">
        <v>50</v>
      </c>
      <c r="C14" s="67">
        <f>D14+G14</f>
        <v>131500</v>
      </c>
      <c r="D14" s="58">
        <v>50000</v>
      </c>
      <c r="E14" s="58"/>
      <c r="F14" s="58"/>
      <c r="G14" s="58">
        <v>81500</v>
      </c>
      <c r="H14" s="58">
        <f>SUM(I14,L14)</f>
        <v>0</v>
      </c>
      <c r="I14" s="58"/>
      <c r="J14" s="58"/>
      <c r="K14" s="58"/>
      <c r="L14" s="58"/>
      <c r="M14" s="134"/>
      <c r="N14" s="143">
        <f t="shared" si="1"/>
        <v>131500</v>
      </c>
      <c r="O14" s="164"/>
    </row>
    <row r="15" spans="1:15" s="147" customFormat="1" ht="22.5" customHeight="1">
      <c r="A15" s="188" t="s">
        <v>24</v>
      </c>
      <c r="B15" s="170" t="s">
        <v>53</v>
      </c>
      <c r="C15" s="82">
        <f>SUM(D15+G15)</f>
        <v>86000</v>
      </c>
      <c r="D15" s="83">
        <v>-50000</v>
      </c>
      <c r="E15" s="83">
        <v>-30536</v>
      </c>
      <c r="F15" s="83">
        <v>44100</v>
      </c>
      <c r="G15" s="83">
        <f>5000+131000</f>
        <v>136000</v>
      </c>
      <c r="H15" s="83">
        <f>SUM(I15,L15)</f>
        <v>0</v>
      </c>
      <c r="I15" s="83"/>
      <c r="J15" s="83"/>
      <c r="K15" s="83"/>
      <c r="L15" s="83"/>
      <c r="M15" s="131"/>
      <c r="N15" s="142">
        <f t="shared" si="1"/>
        <v>86000</v>
      </c>
      <c r="O15" s="49"/>
    </row>
    <row r="16" spans="1:15" s="146" customFormat="1" ht="26.25" customHeight="1">
      <c r="A16" s="188" t="s">
        <v>11</v>
      </c>
      <c r="B16" s="170" t="s">
        <v>54</v>
      </c>
      <c r="C16" s="82">
        <f>D16+G16</f>
        <v>19600</v>
      </c>
      <c r="D16" s="83">
        <f>-120000</f>
        <v>-120000</v>
      </c>
      <c r="E16" s="83"/>
      <c r="F16" s="83"/>
      <c r="G16" s="83">
        <f>35000+104600</f>
        <v>139600</v>
      </c>
      <c r="H16" s="83">
        <f>SUM(I16,L16)</f>
        <v>0</v>
      </c>
      <c r="I16" s="83"/>
      <c r="J16" s="83"/>
      <c r="K16" s="83"/>
      <c r="L16" s="83"/>
      <c r="M16" s="131"/>
      <c r="N16" s="142">
        <f t="shared" si="1"/>
        <v>19600</v>
      </c>
      <c r="O16" s="47"/>
    </row>
    <row r="17" spans="1:15" ht="35.25" customHeight="1">
      <c r="A17" s="188" t="s">
        <v>13</v>
      </c>
      <c r="B17" s="170" t="s">
        <v>55</v>
      </c>
      <c r="C17" s="82">
        <f>D17+G17</f>
        <v>78000</v>
      </c>
      <c r="D17" s="82">
        <f>D18+D20+D22+D23+D24+D26+D25+D21</f>
        <v>-74400</v>
      </c>
      <c r="E17" s="82">
        <f aca="true" t="shared" si="2" ref="E17:M17">E18+E20+E22+E23+E24+E26+E25+E21</f>
        <v>0</v>
      </c>
      <c r="F17" s="82">
        <f t="shared" si="2"/>
        <v>0</v>
      </c>
      <c r="G17" s="82">
        <f t="shared" si="2"/>
        <v>152400</v>
      </c>
      <c r="H17" s="82">
        <f t="shared" si="2"/>
        <v>0</v>
      </c>
      <c r="I17" s="82">
        <f t="shared" si="2"/>
        <v>0</v>
      </c>
      <c r="J17" s="82">
        <f t="shared" si="2"/>
        <v>0</v>
      </c>
      <c r="K17" s="82">
        <f t="shared" si="2"/>
        <v>0</v>
      </c>
      <c r="L17" s="82">
        <f t="shared" si="2"/>
        <v>0</v>
      </c>
      <c r="M17" s="132">
        <f t="shared" si="2"/>
        <v>0</v>
      </c>
      <c r="N17" s="142">
        <f>SUM(H17,C17)</f>
        <v>78000</v>
      </c>
      <c r="O17" s="48"/>
    </row>
    <row r="18" spans="1:15" s="11" customFormat="1" ht="15" customHeight="1" hidden="1">
      <c r="A18" s="189" t="s">
        <v>18</v>
      </c>
      <c r="B18" s="171" t="s">
        <v>56</v>
      </c>
      <c r="C18" s="67"/>
      <c r="D18" s="58"/>
      <c r="E18" s="66"/>
      <c r="F18" s="66"/>
      <c r="G18" s="66"/>
      <c r="H18" s="58">
        <f>I18+L18</f>
        <v>0</v>
      </c>
      <c r="I18" s="66"/>
      <c r="J18" s="66"/>
      <c r="K18" s="66"/>
      <c r="L18" s="66"/>
      <c r="M18" s="133"/>
      <c r="N18" s="143">
        <f t="shared" si="1"/>
        <v>0</v>
      </c>
      <c r="O18" s="50"/>
    </row>
    <row r="19" spans="1:15" ht="27" customHeight="1" hidden="1">
      <c r="A19" s="189"/>
      <c r="B19" s="171" t="s">
        <v>87</v>
      </c>
      <c r="C19" s="67">
        <f aca="true" t="shared" si="3" ref="C19:C25">D19+G19</f>
        <v>0</v>
      </c>
      <c r="D19" s="58"/>
      <c r="E19" s="58"/>
      <c r="F19" s="58"/>
      <c r="G19" s="58"/>
      <c r="H19" s="58">
        <f>I19+L19</f>
        <v>0</v>
      </c>
      <c r="I19" s="58"/>
      <c r="J19" s="58"/>
      <c r="K19" s="58"/>
      <c r="L19" s="58"/>
      <c r="M19" s="134"/>
      <c r="N19" s="143">
        <f>C19+H19</f>
        <v>0</v>
      </c>
      <c r="O19" s="48"/>
    </row>
    <row r="20" spans="1:15" ht="31.5" customHeight="1">
      <c r="A20" s="189" t="s">
        <v>14</v>
      </c>
      <c r="B20" s="171" t="s">
        <v>57</v>
      </c>
      <c r="C20" s="113">
        <f t="shared" si="3"/>
        <v>-55000</v>
      </c>
      <c r="D20" s="58">
        <v>-55000</v>
      </c>
      <c r="E20" s="58"/>
      <c r="F20" s="58"/>
      <c r="G20" s="58"/>
      <c r="H20" s="58">
        <f>I20+L20</f>
        <v>0</v>
      </c>
      <c r="I20" s="58"/>
      <c r="J20" s="58"/>
      <c r="K20" s="58"/>
      <c r="L20" s="58"/>
      <c r="M20" s="134"/>
      <c r="N20" s="143">
        <f aca="true" t="shared" si="4" ref="N20:N31">SUM(H20,C20)</f>
        <v>-55000</v>
      </c>
      <c r="O20" s="48"/>
    </row>
    <row r="21" spans="1:15" ht="27.75" customHeight="1">
      <c r="A21" s="189" t="s">
        <v>3</v>
      </c>
      <c r="B21" s="171" t="s">
        <v>4</v>
      </c>
      <c r="C21" s="113">
        <f t="shared" si="3"/>
        <v>-97400</v>
      </c>
      <c r="D21" s="58">
        <v>-97400</v>
      </c>
      <c r="E21" s="58"/>
      <c r="F21" s="58"/>
      <c r="G21" s="58"/>
      <c r="H21" s="58"/>
      <c r="I21" s="58"/>
      <c r="J21" s="58"/>
      <c r="K21" s="58"/>
      <c r="L21" s="58"/>
      <c r="M21" s="134"/>
      <c r="N21" s="143">
        <f t="shared" si="4"/>
        <v>-97400</v>
      </c>
      <c r="O21" s="48"/>
    </row>
    <row r="22" spans="1:31" ht="22.5" customHeight="1">
      <c r="A22" s="54" t="s">
        <v>15</v>
      </c>
      <c r="B22" s="172" t="s">
        <v>40</v>
      </c>
      <c r="C22" s="113">
        <f t="shared" si="3"/>
        <v>10000</v>
      </c>
      <c r="D22" s="58"/>
      <c r="E22" s="58"/>
      <c r="F22" s="58"/>
      <c r="G22" s="58">
        <v>10000</v>
      </c>
      <c r="H22" s="58">
        <f>SUM(I22,L22)</f>
        <v>0</v>
      </c>
      <c r="I22" s="58"/>
      <c r="J22" s="58"/>
      <c r="K22" s="58"/>
      <c r="L22" s="58"/>
      <c r="M22" s="133"/>
      <c r="N22" s="143">
        <f t="shared" si="4"/>
        <v>10000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42" customHeight="1">
      <c r="A23" s="54" t="s">
        <v>16</v>
      </c>
      <c r="B23" s="173" t="s">
        <v>79</v>
      </c>
      <c r="C23" s="113">
        <f t="shared" si="3"/>
        <v>52400</v>
      </c>
      <c r="D23" s="58"/>
      <c r="E23" s="58"/>
      <c r="F23" s="58"/>
      <c r="G23" s="58">
        <v>52400</v>
      </c>
      <c r="H23" s="58">
        <f>SUM(I23,L23)</f>
        <v>0</v>
      </c>
      <c r="I23" s="58"/>
      <c r="J23" s="58"/>
      <c r="K23" s="58"/>
      <c r="L23" s="58"/>
      <c r="M23" s="133"/>
      <c r="N23" s="143">
        <f t="shared" si="4"/>
        <v>52400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15" s="11" customFormat="1" ht="30" customHeight="1">
      <c r="A24" s="189" t="s">
        <v>12</v>
      </c>
      <c r="B24" s="171" t="s">
        <v>112</v>
      </c>
      <c r="C24" s="113">
        <f t="shared" si="3"/>
        <v>35000</v>
      </c>
      <c r="D24" s="69">
        <v>35000</v>
      </c>
      <c r="E24" s="69"/>
      <c r="F24" s="58"/>
      <c r="G24" s="69"/>
      <c r="H24" s="58">
        <f>SUM(I24,L24)</f>
        <v>0</v>
      </c>
      <c r="I24" s="58"/>
      <c r="J24" s="66"/>
      <c r="K24" s="66"/>
      <c r="L24" s="66"/>
      <c r="M24" s="133"/>
      <c r="N24" s="143">
        <f t="shared" si="4"/>
        <v>35000</v>
      </c>
      <c r="O24" s="50"/>
    </row>
    <row r="25" spans="1:15" s="109" customFormat="1" ht="42" customHeight="1">
      <c r="A25" s="54" t="s">
        <v>1</v>
      </c>
      <c r="B25" s="174" t="s">
        <v>2</v>
      </c>
      <c r="C25" s="113">
        <f t="shared" si="3"/>
        <v>43000</v>
      </c>
      <c r="D25" s="58">
        <v>43000</v>
      </c>
      <c r="E25" s="106"/>
      <c r="F25" s="106"/>
      <c r="G25" s="106"/>
      <c r="H25" s="106"/>
      <c r="I25" s="107"/>
      <c r="J25" s="107"/>
      <c r="K25" s="107"/>
      <c r="L25" s="107"/>
      <c r="M25" s="135"/>
      <c r="N25" s="143">
        <f t="shared" si="4"/>
        <v>43000</v>
      </c>
      <c r="O25" s="108"/>
    </row>
    <row r="26" spans="1:15" s="165" customFormat="1" ht="15.75" customHeight="1">
      <c r="A26" s="187" t="s">
        <v>17</v>
      </c>
      <c r="B26" s="169" t="s">
        <v>171</v>
      </c>
      <c r="C26" s="66">
        <f>C27</f>
        <v>90000</v>
      </c>
      <c r="D26" s="58">
        <f>D27</f>
        <v>0</v>
      </c>
      <c r="E26" s="58">
        <f>E27</f>
        <v>0</v>
      </c>
      <c r="F26" s="58">
        <f>F27</f>
        <v>0</v>
      </c>
      <c r="G26" s="58">
        <f>G27</f>
        <v>90000</v>
      </c>
      <c r="H26" s="58"/>
      <c r="I26" s="66"/>
      <c r="J26" s="66"/>
      <c r="K26" s="66"/>
      <c r="L26" s="66"/>
      <c r="M26" s="133"/>
      <c r="N26" s="143">
        <f t="shared" si="4"/>
        <v>90000</v>
      </c>
      <c r="O26" s="164"/>
    </row>
    <row r="27" spans="1:15" ht="25.5">
      <c r="A27" s="189"/>
      <c r="B27" s="171" t="s">
        <v>170</v>
      </c>
      <c r="C27" s="58">
        <f>D27+G27</f>
        <v>90000</v>
      </c>
      <c r="D27" s="58"/>
      <c r="E27" s="58"/>
      <c r="F27" s="58"/>
      <c r="G27" s="58">
        <v>90000</v>
      </c>
      <c r="H27" s="58"/>
      <c r="I27" s="66"/>
      <c r="J27" s="66"/>
      <c r="K27" s="66"/>
      <c r="L27" s="66"/>
      <c r="M27" s="133"/>
      <c r="N27" s="143">
        <f t="shared" si="4"/>
        <v>90000</v>
      </c>
      <c r="O27" s="48"/>
    </row>
    <row r="28" spans="1:15" s="45" customFormat="1" ht="28.5">
      <c r="A28" s="188" t="s">
        <v>130</v>
      </c>
      <c r="B28" s="175" t="s">
        <v>131</v>
      </c>
      <c r="C28" s="82">
        <f aca="true" t="shared" si="5" ref="C28:M29">C29</f>
        <v>3407000</v>
      </c>
      <c r="D28" s="82">
        <f t="shared" si="5"/>
        <v>0</v>
      </c>
      <c r="E28" s="82">
        <f t="shared" si="5"/>
        <v>0</v>
      </c>
      <c r="F28" s="82">
        <f t="shared" si="5"/>
        <v>0</v>
      </c>
      <c r="G28" s="82">
        <f t="shared" si="5"/>
        <v>3407000</v>
      </c>
      <c r="H28" s="82">
        <f t="shared" si="5"/>
        <v>0</v>
      </c>
      <c r="I28" s="82">
        <f t="shared" si="5"/>
        <v>0</v>
      </c>
      <c r="J28" s="82">
        <f t="shared" si="5"/>
        <v>0</v>
      </c>
      <c r="K28" s="82">
        <f t="shared" si="5"/>
        <v>0</v>
      </c>
      <c r="L28" s="82">
        <f t="shared" si="5"/>
        <v>0</v>
      </c>
      <c r="M28" s="132">
        <f t="shared" si="5"/>
        <v>0</v>
      </c>
      <c r="N28" s="142">
        <f t="shared" si="4"/>
        <v>3407000</v>
      </c>
      <c r="O28" s="48"/>
    </row>
    <row r="29" spans="1:14" ht="28.5">
      <c r="A29" s="190" t="s">
        <v>132</v>
      </c>
      <c r="B29" s="176" t="s">
        <v>133</v>
      </c>
      <c r="C29" s="67">
        <f t="shared" si="5"/>
        <v>3407000</v>
      </c>
      <c r="D29" s="67">
        <f t="shared" si="5"/>
        <v>0</v>
      </c>
      <c r="E29" s="67">
        <f t="shared" si="5"/>
        <v>0</v>
      </c>
      <c r="F29" s="67">
        <f t="shared" si="5"/>
        <v>0</v>
      </c>
      <c r="G29" s="58">
        <f t="shared" si="5"/>
        <v>3407000</v>
      </c>
      <c r="H29" s="67">
        <f t="shared" si="5"/>
        <v>0</v>
      </c>
      <c r="I29" s="67">
        <f t="shared" si="5"/>
        <v>0</v>
      </c>
      <c r="J29" s="67">
        <f t="shared" si="5"/>
        <v>0</v>
      </c>
      <c r="K29" s="67">
        <f t="shared" si="5"/>
        <v>0</v>
      </c>
      <c r="L29" s="67">
        <f t="shared" si="5"/>
        <v>0</v>
      </c>
      <c r="M29" s="136">
        <f t="shared" si="5"/>
        <v>0</v>
      </c>
      <c r="N29" s="143">
        <f t="shared" si="4"/>
        <v>3407000</v>
      </c>
    </row>
    <row r="30" spans="1:14" ht="178.5" customHeight="1">
      <c r="A30" s="190"/>
      <c r="B30" s="177" t="s">
        <v>134</v>
      </c>
      <c r="C30" s="58">
        <f>D30+G30</f>
        <v>3407000</v>
      </c>
      <c r="D30" s="86"/>
      <c r="E30" s="86"/>
      <c r="F30" s="86"/>
      <c r="G30" s="58">
        <v>3407000</v>
      </c>
      <c r="H30" s="66"/>
      <c r="I30" s="86"/>
      <c r="J30" s="86"/>
      <c r="K30" s="86"/>
      <c r="L30" s="86"/>
      <c r="M30" s="137"/>
      <c r="N30" s="143">
        <f t="shared" si="4"/>
        <v>3407000</v>
      </c>
    </row>
    <row r="31" spans="1:15" s="45" customFormat="1" ht="25.5" customHeight="1">
      <c r="A31" s="188">
        <v>110000</v>
      </c>
      <c r="B31" s="175" t="s">
        <v>61</v>
      </c>
      <c r="C31" s="82">
        <f>SUM(D31+G31)</f>
        <v>615000</v>
      </c>
      <c r="D31" s="84">
        <f>2000+40000+3000+10000</f>
        <v>55000</v>
      </c>
      <c r="E31" s="84"/>
      <c r="F31" s="84"/>
      <c r="G31" s="84">
        <v>560000</v>
      </c>
      <c r="H31" s="83">
        <f>SUM(L31,I31)</f>
        <v>0</v>
      </c>
      <c r="I31" s="84">
        <f>-10000</f>
        <v>-10000</v>
      </c>
      <c r="J31" s="84"/>
      <c r="K31" s="84"/>
      <c r="L31" s="84">
        <v>10000</v>
      </c>
      <c r="M31" s="138"/>
      <c r="N31" s="142">
        <f t="shared" si="4"/>
        <v>615000</v>
      </c>
      <c r="O31" s="48"/>
    </row>
    <row r="32" spans="1:15" s="45" customFormat="1" ht="24" customHeight="1">
      <c r="A32" s="188">
        <v>130000</v>
      </c>
      <c r="B32" s="170" t="s">
        <v>147</v>
      </c>
      <c r="C32" s="82">
        <f>SUM(D32+G32)</f>
        <v>80000</v>
      </c>
      <c r="D32" s="84">
        <v>70000</v>
      </c>
      <c r="E32" s="84"/>
      <c r="F32" s="84"/>
      <c r="G32" s="84">
        <v>10000</v>
      </c>
      <c r="H32" s="83">
        <f>SUM(L32,I32)</f>
        <v>0</v>
      </c>
      <c r="I32" s="84"/>
      <c r="J32" s="84"/>
      <c r="K32" s="84"/>
      <c r="L32" s="84"/>
      <c r="M32" s="138"/>
      <c r="N32" s="142">
        <f>H32+C32</f>
        <v>80000</v>
      </c>
      <c r="O32" s="48"/>
    </row>
    <row r="33" spans="1:15" s="45" customFormat="1" ht="20.25" customHeight="1">
      <c r="A33" s="188">
        <v>150000</v>
      </c>
      <c r="B33" s="170" t="s">
        <v>65</v>
      </c>
      <c r="C33" s="85">
        <f>D33+G33</f>
        <v>300000</v>
      </c>
      <c r="D33" s="84">
        <f>D34+D36+D38</f>
        <v>0</v>
      </c>
      <c r="E33" s="84">
        <f>E34+E36+E38</f>
        <v>0</v>
      </c>
      <c r="F33" s="84">
        <f>F34+F36+F38</f>
        <v>0</v>
      </c>
      <c r="G33" s="84">
        <f>G34+G36+G38</f>
        <v>300000</v>
      </c>
      <c r="H33" s="84">
        <f aca="true" t="shared" si="6" ref="H33:M33">H34+H36</f>
        <v>16522000</v>
      </c>
      <c r="I33" s="84">
        <f t="shared" si="6"/>
        <v>0</v>
      </c>
      <c r="J33" s="84">
        <f t="shared" si="6"/>
        <v>0</v>
      </c>
      <c r="K33" s="84">
        <f t="shared" si="6"/>
        <v>0</v>
      </c>
      <c r="L33" s="84">
        <f t="shared" si="6"/>
        <v>16522000</v>
      </c>
      <c r="M33" s="138">
        <f t="shared" si="6"/>
        <v>16522000</v>
      </c>
      <c r="N33" s="142">
        <f>H33+C33</f>
        <v>16822000</v>
      </c>
      <c r="O33" s="48"/>
    </row>
    <row r="34" spans="1:15" ht="23.25" customHeight="1">
      <c r="A34" s="189">
        <v>150101</v>
      </c>
      <c r="B34" s="171" t="s">
        <v>135</v>
      </c>
      <c r="C34" s="60">
        <f>SUM(G34,D34)</f>
        <v>0</v>
      </c>
      <c r="D34" s="63"/>
      <c r="E34" s="63"/>
      <c r="F34" s="63"/>
      <c r="G34" s="63"/>
      <c r="H34" s="58">
        <f>I34+L34</f>
        <v>15956000</v>
      </c>
      <c r="I34" s="63"/>
      <c r="J34" s="63"/>
      <c r="K34" s="63"/>
      <c r="L34" s="63">
        <f>15741000+45000+120000+50000</f>
        <v>15956000</v>
      </c>
      <c r="M34" s="139">
        <f>15741000+45000+120000+50000</f>
        <v>15956000</v>
      </c>
      <c r="N34" s="143">
        <f>SUM(H34,C34)</f>
        <v>15956000</v>
      </c>
      <c r="O34" s="48"/>
    </row>
    <row r="35" spans="1:15" ht="165" customHeight="1">
      <c r="A35" s="189"/>
      <c r="B35" s="177" t="s">
        <v>134</v>
      </c>
      <c r="C35" s="60">
        <f>SUM(G35,D35)</f>
        <v>0</v>
      </c>
      <c r="D35" s="63"/>
      <c r="E35" s="63"/>
      <c r="F35" s="63"/>
      <c r="G35" s="63"/>
      <c r="H35" s="58">
        <f>I35+L35</f>
        <v>15741000</v>
      </c>
      <c r="I35" s="63"/>
      <c r="J35" s="63"/>
      <c r="K35" s="63"/>
      <c r="L35" s="63">
        <v>15741000</v>
      </c>
      <c r="M35" s="139">
        <v>15741000</v>
      </c>
      <c r="N35" s="143">
        <f>SUM(H35,C35)</f>
        <v>15741000</v>
      </c>
      <c r="O35" s="48"/>
    </row>
    <row r="36" spans="1:15" ht="64.5" customHeight="1">
      <c r="A36" s="189" t="s">
        <v>136</v>
      </c>
      <c r="B36" s="178" t="s">
        <v>137</v>
      </c>
      <c r="C36" s="60">
        <f>C37</f>
        <v>0</v>
      </c>
      <c r="D36" s="60">
        <f aca="true" t="shared" si="7" ref="D36:M36">D37</f>
        <v>0</v>
      </c>
      <c r="E36" s="60">
        <f t="shared" si="7"/>
        <v>0</v>
      </c>
      <c r="F36" s="60">
        <f t="shared" si="7"/>
        <v>0</v>
      </c>
      <c r="G36" s="60">
        <f t="shared" si="7"/>
        <v>0</v>
      </c>
      <c r="H36" s="60">
        <f>I36+L36</f>
        <v>566000</v>
      </c>
      <c r="I36" s="60">
        <f t="shared" si="7"/>
        <v>0</v>
      </c>
      <c r="J36" s="60">
        <f t="shared" si="7"/>
        <v>0</v>
      </c>
      <c r="K36" s="60">
        <f t="shared" si="7"/>
        <v>0</v>
      </c>
      <c r="L36" s="60">
        <f t="shared" si="7"/>
        <v>566000</v>
      </c>
      <c r="M36" s="140">
        <f t="shared" si="7"/>
        <v>566000</v>
      </c>
      <c r="N36" s="143">
        <f>SUM(H36,C36)</f>
        <v>566000</v>
      </c>
      <c r="O36" s="48"/>
    </row>
    <row r="37" spans="1:15" ht="173.25" customHeight="1">
      <c r="A37" s="189"/>
      <c r="B37" s="177" t="s">
        <v>134</v>
      </c>
      <c r="C37" s="60"/>
      <c r="D37" s="63"/>
      <c r="E37" s="63"/>
      <c r="F37" s="63"/>
      <c r="G37" s="63"/>
      <c r="H37" s="58">
        <f>I37+L37</f>
        <v>566000</v>
      </c>
      <c r="I37" s="63"/>
      <c r="J37" s="63"/>
      <c r="K37" s="63"/>
      <c r="L37" s="63">
        <v>566000</v>
      </c>
      <c r="M37" s="139">
        <v>566000</v>
      </c>
      <c r="N37" s="143">
        <f>SUM(H37,C37)</f>
        <v>566000</v>
      </c>
      <c r="O37" s="48"/>
    </row>
    <row r="38" spans="1:14" s="160" customFormat="1" ht="38.25">
      <c r="A38" s="191" t="s">
        <v>141</v>
      </c>
      <c r="B38" s="169" t="s">
        <v>177</v>
      </c>
      <c r="C38" s="60">
        <f>D38+G38</f>
        <v>300000</v>
      </c>
      <c r="D38" s="73"/>
      <c r="E38" s="73"/>
      <c r="F38" s="73"/>
      <c r="G38" s="73">
        <v>300000</v>
      </c>
      <c r="H38" s="64"/>
      <c r="I38" s="159"/>
      <c r="J38" s="159"/>
      <c r="K38" s="159"/>
      <c r="L38" s="159"/>
      <c r="M38" s="166"/>
      <c r="N38" s="143">
        <f>H38+C38</f>
        <v>300000</v>
      </c>
    </row>
    <row r="39" spans="1:14" s="160" customFormat="1" ht="63">
      <c r="A39" s="262">
        <v>170000</v>
      </c>
      <c r="B39" s="260" t="s">
        <v>186</v>
      </c>
      <c r="C39" s="266">
        <f>D39+G39</f>
        <v>0</v>
      </c>
      <c r="D39" s="266">
        <f>D40</f>
        <v>0</v>
      </c>
      <c r="E39" s="266">
        <f aca="true" t="shared" si="8" ref="E39:G40">E40</f>
        <v>0</v>
      </c>
      <c r="F39" s="266">
        <f t="shared" si="8"/>
        <v>0</v>
      </c>
      <c r="G39" s="266">
        <f t="shared" si="8"/>
        <v>0</v>
      </c>
      <c r="H39" s="267">
        <f>I39+L39</f>
        <v>0</v>
      </c>
      <c r="I39" s="84">
        <f>I40</f>
        <v>5635000</v>
      </c>
      <c r="J39" s="268"/>
      <c r="K39" s="268"/>
      <c r="L39" s="267">
        <f>L40</f>
        <v>-5635000</v>
      </c>
      <c r="M39" s="268"/>
      <c r="N39" s="144">
        <f>C39+H39</f>
        <v>0</v>
      </c>
    </row>
    <row r="40" spans="1:14" s="160" customFormat="1" ht="51">
      <c r="A40" s="261">
        <v>170703</v>
      </c>
      <c r="B40" s="263" t="s">
        <v>183</v>
      </c>
      <c r="C40" s="269">
        <f>D40+G40</f>
        <v>0</v>
      </c>
      <c r="D40" s="61">
        <f>D41</f>
        <v>0</v>
      </c>
      <c r="E40" s="61">
        <f t="shared" si="8"/>
        <v>0</v>
      </c>
      <c r="F40" s="61">
        <f t="shared" si="8"/>
        <v>0</v>
      </c>
      <c r="G40" s="61">
        <f t="shared" si="8"/>
        <v>0</v>
      </c>
      <c r="H40" s="60">
        <f>I40+L40</f>
        <v>0</v>
      </c>
      <c r="I40" s="73">
        <f>I41</f>
        <v>5635000</v>
      </c>
      <c r="J40" s="73"/>
      <c r="K40" s="73"/>
      <c r="L40" s="73">
        <v>-5635000</v>
      </c>
      <c r="M40" s="73"/>
      <c r="N40" s="143">
        <f>H40+C40</f>
        <v>0</v>
      </c>
    </row>
    <row r="41" spans="1:14" s="160" customFormat="1" ht="63.75">
      <c r="A41" s="264" t="s">
        <v>184</v>
      </c>
      <c r="B41" s="265" t="s">
        <v>185</v>
      </c>
      <c r="C41" s="269">
        <f>D41+G41</f>
        <v>0</v>
      </c>
      <c r="D41" s="159"/>
      <c r="E41" s="270"/>
      <c r="F41" s="73"/>
      <c r="G41" s="73"/>
      <c r="H41" s="60">
        <f>I41+L41</f>
        <v>0</v>
      </c>
      <c r="I41" s="73">
        <v>5635000</v>
      </c>
      <c r="J41" s="73"/>
      <c r="K41" s="73"/>
      <c r="L41" s="271">
        <v>-5635000</v>
      </c>
      <c r="M41" s="73"/>
      <c r="N41" s="143">
        <f>H41+C41</f>
        <v>0</v>
      </c>
    </row>
    <row r="42" spans="1:15" s="45" customFormat="1" ht="34.5" customHeight="1">
      <c r="A42" s="188">
        <v>180000</v>
      </c>
      <c r="B42" s="170" t="s">
        <v>66</v>
      </c>
      <c r="C42" s="85">
        <f>D42+G42</f>
        <v>2056700</v>
      </c>
      <c r="D42" s="92">
        <f>D43+D45</f>
        <v>2056700</v>
      </c>
      <c r="E42" s="92">
        <f>E43+E45</f>
        <v>0</v>
      </c>
      <c r="F42" s="92">
        <f>F43+F45</f>
        <v>0</v>
      </c>
      <c r="G42" s="92">
        <f>G43+G45</f>
        <v>0</v>
      </c>
      <c r="H42" s="85">
        <f>I42+L42</f>
        <v>30000</v>
      </c>
      <c r="I42" s="84">
        <f>I43+I45+I44</f>
        <v>0</v>
      </c>
      <c r="J42" s="84">
        <f>J43+J45+J44</f>
        <v>0</v>
      </c>
      <c r="K42" s="84">
        <f>K43+K45+K44</f>
        <v>0</v>
      </c>
      <c r="L42" s="84">
        <f>L43+L45+L44</f>
        <v>30000</v>
      </c>
      <c r="M42" s="138">
        <f>M43+M45+M44</f>
        <v>30000</v>
      </c>
      <c r="N42" s="144">
        <f>C42+H42</f>
        <v>2086700</v>
      </c>
      <c r="O42" s="48"/>
    </row>
    <row r="43" spans="1:15" s="165" customFormat="1" ht="28.5" customHeight="1">
      <c r="A43" s="187" t="s">
        <v>119</v>
      </c>
      <c r="B43" s="174" t="s">
        <v>121</v>
      </c>
      <c r="C43" s="158">
        <f>SUM(G43,D43)</f>
        <v>1726700</v>
      </c>
      <c r="D43" s="63">
        <f>1906700-170000-10000</f>
        <v>1726700</v>
      </c>
      <c r="E43" s="86"/>
      <c r="F43" s="86"/>
      <c r="G43" s="86"/>
      <c r="H43" s="86"/>
      <c r="I43" s="63"/>
      <c r="J43" s="63"/>
      <c r="K43" s="63"/>
      <c r="L43" s="63"/>
      <c r="M43" s="139"/>
      <c r="N43" s="143">
        <f>SUM(H43,C43)</f>
        <v>1726700</v>
      </c>
      <c r="O43" s="164"/>
    </row>
    <row r="44" spans="1:14" s="160" customFormat="1" ht="56.25" customHeight="1">
      <c r="A44" s="191" t="s">
        <v>161</v>
      </c>
      <c r="B44" s="118" t="s">
        <v>162</v>
      </c>
      <c r="C44" s="158"/>
      <c r="D44" s="73"/>
      <c r="E44" s="159"/>
      <c r="F44" s="159"/>
      <c r="G44" s="159"/>
      <c r="H44" s="115">
        <f>I44+L44</f>
        <v>30000</v>
      </c>
      <c r="I44" s="159"/>
      <c r="J44" s="159"/>
      <c r="K44" s="159"/>
      <c r="L44" s="159">
        <v>30000</v>
      </c>
      <c r="M44" s="166">
        <v>30000</v>
      </c>
      <c r="N44" s="143">
        <f>SUM(H44,C44)</f>
        <v>30000</v>
      </c>
    </row>
    <row r="45" spans="1:15" s="165" customFormat="1" ht="28.5" customHeight="1">
      <c r="A45" s="187" t="s">
        <v>85</v>
      </c>
      <c r="B45" s="169" t="s">
        <v>173</v>
      </c>
      <c r="C45" s="158">
        <f>D45+G45</f>
        <v>330000</v>
      </c>
      <c r="D45" s="63">
        <f>280000+50000</f>
        <v>330000</v>
      </c>
      <c r="E45" s="158"/>
      <c r="F45" s="158"/>
      <c r="G45" s="158"/>
      <c r="H45" s="158"/>
      <c r="I45" s="158"/>
      <c r="J45" s="158"/>
      <c r="K45" s="158"/>
      <c r="L45" s="158"/>
      <c r="M45" s="167"/>
      <c r="N45" s="143">
        <f>SUM(H45,C45)</f>
        <v>330000</v>
      </c>
      <c r="O45" s="164"/>
    </row>
    <row r="46" spans="1:15" s="46" customFormat="1" ht="44.25" customHeight="1">
      <c r="A46" s="192">
        <v>210000</v>
      </c>
      <c r="B46" s="175" t="s">
        <v>67</v>
      </c>
      <c r="C46" s="85">
        <f aca="true" t="shared" si="9" ref="C46:N46">SUM(C47:C47)</f>
        <v>30000</v>
      </c>
      <c r="D46" s="92">
        <f t="shared" si="9"/>
        <v>30000</v>
      </c>
      <c r="E46" s="84">
        <f t="shared" si="9"/>
        <v>0</v>
      </c>
      <c r="F46" s="84">
        <f t="shared" si="9"/>
        <v>0</v>
      </c>
      <c r="G46" s="84">
        <f t="shared" si="9"/>
        <v>0</v>
      </c>
      <c r="H46" s="84">
        <f t="shared" si="9"/>
        <v>0</v>
      </c>
      <c r="I46" s="84">
        <f t="shared" si="9"/>
        <v>0</v>
      </c>
      <c r="J46" s="84">
        <f t="shared" si="9"/>
        <v>0</v>
      </c>
      <c r="K46" s="84">
        <f t="shared" si="9"/>
        <v>0</v>
      </c>
      <c r="L46" s="84">
        <f t="shared" si="9"/>
        <v>0</v>
      </c>
      <c r="M46" s="138">
        <f t="shared" si="9"/>
        <v>0</v>
      </c>
      <c r="N46" s="144">
        <f t="shared" si="9"/>
        <v>30000</v>
      </c>
      <c r="O46" s="51"/>
    </row>
    <row r="47" spans="1:15" ht="30" customHeight="1">
      <c r="A47" s="189">
        <v>210110</v>
      </c>
      <c r="B47" s="171" t="s">
        <v>35</v>
      </c>
      <c r="C47" s="60">
        <f>SUM(G47,D47)</f>
        <v>30000</v>
      </c>
      <c r="D47" s="63">
        <v>30000</v>
      </c>
      <c r="E47" s="63"/>
      <c r="F47" s="63"/>
      <c r="G47" s="63"/>
      <c r="H47" s="58">
        <f>SUM(I47,L47)</f>
        <v>0</v>
      </c>
      <c r="I47" s="63"/>
      <c r="J47" s="63"/>
      <c r="K47" s="63"/>
      <c r="L47" s="63"/>
      <c r="M47" s="139"/>
      <c r="N47" s="143">
        <f>SUM(H47,C47)</f>
        <v>30000</v>
      </c>
      <c r="O47" s="48"/>
    </row>
    <row r="48" spans="1:15" s="46" customFormat="1" ht="19.5" customHeight="1">
      <c r="A48" s="193">
        <v>240000</v>
      </c>
      <c r="B48" s="180" t="s">
        <v>145</v>
      </c>
      <c r="C48" s="84">
        <f>SUM(C49:C51)</f>
        <v>0</v>
      </c>
      <c r="D48" s="84">
        <f>SUM(D49:D51)</f>
        <v>0</v>
      </c>
      <c r="E48" s="84">
        <f>SUM(E49:E51)</f>
        <v>0</v>
      </c>
      <c r="F48" s="84">
        <f>SUM(F49:F51)</f>
        <v>0</v>
      </c>
      <c r="G48" s="84">
        <f>SUM(G49:G51)</f>
        <v>0</v>
      </c>
      <c r="H48" s="83">
        <f>SUM(I48,L48)</f>
        <v>0</v>
      </c>
      <c r="I48" s="84">
        <f>SUM(I49:I51)</f>
        <v>175300</v>
      </c>
      <c r="J48" s="84">
        <f>SUM(J49:J51)</f>
        <v>0</v>
      </c>
      <c r="K48" s="84">
        <f>SUM(K49:K51)</f>
        <v>0</v>
      </c>
      <c r="L48" s="84">
        <f>SUM(L49:L51)</f>
        <v>-175300</v>
      </c>
      <c r="M48" s="138">
        <f>SUM(M49:M51)</f>
        <v>0</v>
      </c>
      <c r="N48" s="144">
        <f>H48+C48</f>
        <v>0</v>
      </c>
      <c r="O48" s="51"/>
    </row>
    <row r="49" spans="1:14" ht="30" customHeight="1">
      <c r="A49" s="194">
        <v>240601</v>
      </c>
      <c r="B49" s="173" t="s">
        <v>5</v>
      </c>
      <c r="C49" s="60">
        <f>SUM(G49,D49)</f>
        <v>0</v>
      </c>
      <c r="D49" s="72"/>
      <c r="E49" s="72"/>
      <c r="F49" s="72"/>
      <c r="G49" s="72"/>
      <c r="H49" s="66">
        <f>SUM(I49,L49)</f>
        <v>43000</v>
      </c>
      <c r="I49" s="72"/>
      <c r="J49" s="72"/>
      <c r="K49" s="72"/>
      <c r="L49" s="72">
        <v>43000</v>
      </c>
      <c r="M49" s="200"/>
      <c r="N49" s="143">
        <f>SUM(H49,C49)</f>
        <v>43000</v>
      </c>
    </row>
    <row r="50" spans="1:14" ht="23.25" customHeight="1">
      <c r="A50" s="194">
        <v>240602</v>
      </c>
      <c r="B50" s="173" t="s">
        <v>6</v>
      </c>
      <c r="C50" s="60">
        <f>SUM(G50,D50)</f>
        <v>0</v>
      </c>
      <c r="D50" s="72"/>
      <c r="E50" s="72"/>
      <c r="F50" s="72"/>
      <c r="G50" s="72"/>
      <c r="H50" s="66">
        <f>SUM(I50,L50)</f>
        <v>-165000</v>
      </c>
      <c r="I50" s="72"/>
      <c r="J50" s="72"/>
      <c r="K50" s="72"/>
      <c r="L50" s="72">
        <v>-165000</v>
      </c>
      <c r="M50" s="200"/>
      <c r="N50" s="143">
        <f>SUM(H50,C50)</f>
        <v>-165000</v>
      </c>
    </row>
    <row r="51" spans="1:14" ht="42" customHeight="1">
      <c r="A51" s="194">
        <v>240604</v>
      </c>
      <c r="B51" s="173" t="s">
        <v>7</v>
      </c>
      <c r="C51" s="60">
        <f>SUM(G51,D51)</f>
        <v>0</v>
      </c>
      <c r="D51" s="72"/>
      <c r="E51" s="72"/>
      <c r="F51" s="72"/>
      <c r="G51" s="72"/>
      <c r="H51" s="66">
        <f>SUM(I51,L51)</f>
        <v>122000</v>
      </c>
      <c r="I51" s="72">
        <v>175300</v>
      </c>
      <c r="J51" s="72"/>
      <c r="K51" s="72"/>
      <c r="L51" s="72">
        <v>-53300</v>
      </c>
      <c r="M51" s="200"/>
      <c r="N51" s="143">
        <f>SUM(H51,C51)</f>
        <v>122000</v>
      </c>
    </row>
    <row r="52" spans="1:15" ht="32.25" customHeight="1">
      <c r="A52" s="188" t="s">
        <v>72</v>
      </c>
      <c r="B52" s="181" t="s">
        <v>8</v>
      </c>
      <c r="C52" s="120">
        <f aca="true" t="shared" si="10" ref="C52:M52">SUM(C53:C55)</f>
        <v>16752000</v>
      </c>
      <c r="D52" s="120">
        <f t="shared" si="10"/>
        <v>0</v>
      </c>
      <c r="E52" s="120">
        <f t="shared" si="10"/>
        <v>0</v>
      </c>
      <c r="F52" s="120">
        <f t="shared" si="10"/>
        <v>127</v>
      </c>
      <c r="G52" s="120">
        <f t="shared" si="10"/>
        <v>16552000</v>
      </c>
      <c r="H52" s="120">
        <f t="shared" si="10"/>
        <v>0</v>
      </c>
      <c r="I52" s="120">
        <f t="shared" si="10"/>
        <v>0</v>
      </c>
      <c r="J52" s="120">
        <f t="shared" si="10"/>
        <v>0</v>
      </c>
      <c r="K52" s="120">
        <f t="shared" si="10"/>
        <v>0</v>
      </c>
      <c r="L52" s="120">
        <f t="shared" si="10"/>
        <v>0</v>
      </c>
      <c r="M52" s="201">
        <f t="shared" si="10"/>
        <v>0</v>
      </c>
      <c r="N52" s="144">
        <f>H52+C52</f>
        <v>16752000</v>
      </c>
      <c r="O52" s="48"/>
    </row>
    <row r="53" spans="1:15" ht="27.75" customHeight="1">
      <c r="A53" s="190" t="s">
        <v>74</v>
      </c>
      <c r="B53" s="182" t="s">
        <v>73</v>
      </c>
      <c r="C53" s="67">
        <v>200000</v>
      </c>
      <c r="D53" s="63"/>
      <c r="E53" s="63"/>
      <c r="F53" s="63"/>
      <c r="G53" s="63"/>
      <c r="H53" s="58"/>
      <c r="I53" s="63"/>
      <c r="J53" s="63"/>
      <c r="K53" s="63"/>
      <c r="L53" s="63"/>
      <c r="M53" s="139"/>
      <c r="N53" s="143">
        <f>SUM(H53,C53)</f>
        <v>200000</v>
      </c>
      <c r="O53" s="48"/>
    </row>
    <row r="54" spans="1:15" ht="49.5" customHeight="1">
      <c r="A54" s="190" t="s">
        <v>78</v>
      </c>
      <c r="B54" s="182" t="s">
        <v>77</v>
      </c>
      <c r="C54" s="67">
        <f>D54+G54</f>
        <v>16552000</v>
      </c>
      <c r="D54" s="63"/>
      <c r="E54" s="63"/>
      <c r="F54" s="63"/>
      <c r="G54" s="63">
        <f>16307000+45000+150000+50000</f>
        <v>16552000</v>
      </c>
      <c r="H54" s="58">
        <f>I54+L54</f>
        <v>0</v>
      </c>
      <c r="I54" s="63"/>
      <c r="J54" s="63"/>
      <c r="K54" s="63"/>
      <c r="L54" s="63"/>
      <c r="M54" s="139"/>
      <c r="N54" s="145">
        <f>SUM(H54,C54)</f>
        <v>16552000</v>
      </c>
      <c r="O54" s="48"/>
    </row>
    <row r="55" spans="1:14" ht="38.25">
      <c r="A55" s="195" t="s">
        <v>164</v>
      </c>
      <c r="B55" s="173" t="s">
        <v>166</v>
      </c>
      <c r="C55" s="70">
        <f>D55+G55</f>
        <v>0</v>
      </c>
      <c r="D55" s="71"/>
      <c r="E55" s="71"/>
      <c r="F55" s="71">
        <v>127</v>
      </c>
      <c r="G55" s="71"/>
      <c r="H55" s="70"/>
      <c r="I55" s="71"/>
      <c r="J55" s="71"/>
      <c r="K55" s="71"/>
      <c r="L55" s="71"/>
      <c r="M55" s="202"/>
      <c r="N55" s="145">
        <f>SUM(H55,C55)</f>
        <v>0</v>
      </c>
    </row>
    <row r="56" spans="1:15" ht="33" customHeight="1">
      <c r="A56" s="196"/>
      <c r="B56" s="183" t="s">
        <v>99</v>
      </c>
      <c r="C56" s="87">
        <f>C13+C15+C16+C17+C28+C31+C33+C42+C46+C52+C32+C39+C48</f>
        <v>23555800</v>
      </c>
      <c r="D56" s="87">
        <f aca="true" t="shared" si="11" ref="D56:M56">D13+D15+D16+D17+D28+D31+D33+D42+D46+D52+D32+D39+D48</f>
        <v>2017300</v>
      </c>
      <c r="E56" s="87">
        <f t="shared" si="11"/>
        <v>-30536</v>
      </c>
      <c r="F56" s="87">
        <f>F13+F15+F16+F17+F28+F31+F33+F42+F46+F52+F32+F39+F48</f>
        <v>44227</v>
      </c>
      <c r="G56" s="87">
        <f t="shared" si="11"/>
        <v>21338500</v>
      </c>
      <c r="H56" s="87">
        <f t="shared" si="11"/>
        <v>16552000</v>
      </c>
      <c r="I56" s="87">
        <f>I13+I15+I16+I17+I28+I31+I33+I42+I46+I52+I32+I39+I48</f>
        <v>5800300</v>
      </c>
      <c r="J56" s="87">
        <f t="shared" si="11"/>
        <v>0</v>
      </c>
      <c r="K56" s="87">
        <f t="shared" si="11"/>
        <v>0</v>
      </c>
      <c r="L56" s="87">
        <f>L13+L15+L16+L17+L28+L31+L33+L42+L46+L52+L32+L39+L48</f>
        <v>10751700</v>
      </c>
      <c r="M56" s="87">
        <f t="shared" si="11"/>
        <v>16552000</v>
      </c>
      <c r="N56" s="87">
        <f>N13+N15+N16+N17+N28+N31+N33+N42+N46+N52+N32+N39+N48</f>
        <v>40107800</v>
      </c>
      <c r="O56" s="48"/>
    </row>
    <row r="57" spans="1:15" ht="24.75" customHeight="1">
      <c r="A57" s="190"/>
      <c r="B57" s="182" t="s">
        <v>75</v>
      </c>
      <c r="C57" s="67">
        <f>D57+G57</f>
        <v>-19148900</v>
      </c>
      <c r="D57" s="66">
        <f>D58+D59+D60</f>
        <v>120000</v>
      </c>
      <c r="E57" s="66">
        <f>E58+E59+E60</f>
        <v>0</v>
      </c>
      <c r="F57" s="66">
        <f>F58+F59+F60</f>
        <v>0</v>
      </c>
      <c r="G57" s="66">
        <f>G58+G59+G60</f>
        <v>-19268900</v>
      </c>
      <c r="H57" s="66">
        <f>SUM(I57,L57)</f>
        <v>279476</v>
      </c>
      <c r="I57" s="66">
        <f>I58+I59</f>
        <v>279476</v>
      </c>
      <c r="J57" s="66">
        <f>J58+J59</f>
        <v>0</v>
      </c>
      <c r="K57" s="66">
        <f>K58+K59</f>
        <v>0</v>
      </c>
      <c r="L57" s="66">
        <f>L58+L59</f>
        <v>0</v>
      </c>
      <c r="M57" s="133">
        <f>M58+M59</f>
        <v>0</v>
      </c>
      <c r="N57" s="143">
        <f aca="true" t="shared" si="12" ref="N57:N62">SUM(H57,C57)</f>
        <v>-18869424</v>
      </c>
      <c r="O57" s="48"/>
    </row>
    <row r="58" spans="1:14" ht="81.75" customHeight="1">
      <c r="A58" s="194" t="s">
        <v>126</v>
      </c>
      <c r="B58" s="184" t="s">
        <v>127</v>
      </c>
      <c r="C58" s="79">
        <f>SUM(G58,D58)</f>
        <v>0</v>
      </c>
      <c r="D58" s="63"/>
      <c r="E58" s="66"/>
      <c r="F58" s="66"/>
      <c r="G58" s="66"/>
      <c r="H58" s="113">
        <f>I58+L58</f>
        <v>279476</v>
      </c>
      <c r="I58" s="69">
        <v>279476</v>
      </c>
      <c r="J58" s="66"/>
      <c r="K58" s="66"/>
      <c r="L58" s="63"/>
      <c r="M58" s="133"/>
      <c r="N58" s="143">
        <f t="shared" si="12"/>
        <v>279476</v>
      </c>
    </row>
    <row r="59" spans="1:14" ht="180">
      <c r="A59" s="194" t="s">
        <v>128</v>
      </c>
      <c r="B59" s="177" t="s">
        <v>129</v>
      </c>
      <c r="C59" s="67">
        <f>D59+G59</f>
        <v>-19714000</v>
      </c>
      <c r="D59" s="66"/>
      <c r="E59" s="66"/>
      <c r="F59" s="66"/>
      <c r="G59" s="66">
        <v>-19714000</v>
      </c>
      <c r="H59" s="58"/>
      <c r="I59" s="66"/>
      <c r="J59" s="66"/>
      <c r="K59" s="66"/>
      <c r="L59" s="66"/>
      <c r="M59" s="133"/>
      <c r="N59" s="143">
        <f t="shared" si="12"/>
        <v>-19714000</v>
      </c>
    </row>
    <row r="60" spans="1:14" ht="17.25" customHeight="1">
      <c r="A60" s="198" t="s">
        <v>117</v>
      </c>
      <c r="B60" s="182" t="s">
        <v>151</v>
      </c>
      <c r="C60" s="79">
        <f>SUM(G60,D60)</f>
        <v>565100</v>
      </c>
      <c r="D60" s="73">
        <f>D61+D62</f>
        <v>120000</v>
      </c>
      <c r="E60" s="73">
        <f>E61+E62</f>
        <v>0</v>
      </c>
      <c r="F60" s="73">
        <f>F61+F62</f>
        <v>0</v>
      </c>
      <c r="G60" s="73">
        <f>G61+G62</f>
        <v>445100</v>
      </c>
      <c r="H60" s="79"/>
      <c r="I60" s="67"/>
      <c r="J60" s="67"/>
      <c r="K60" s="66"/>
      <c r="L60" s="63"/>
      <c r="M60" s="133"/>
      <c r="N60" s="143">
        <f t="shared" si="12"/>
        <v>565100</v>
      </c>
    </row>
    <row r="61" spans="1:14" ht="28.5" customHeight="1">
      <c r="A61" s="194"/>
      <c r="B61" s="185" t="s">
        <v>152</v>
      </c>
      <c r="C61" s="63">
        <f>SUM(G61,D61)</f>
        <v>120000</v>
      </c>
      <c r="D61" s="63">
        <v>120000</v>
      </c>
      <c r="E61" s="67"/>
      <c r="F61" s="67"/>
      <c r="G61" s="67"/>
      <c r="H61" s="79"/>
      <c r="I61" s="67"/>
      <c r="J61" s="67"/>
      <c r="K61" s="66"/>
      <c r="L61" s="63"/>
      <c r="M61" s="133"/>
      <c r="N61" s="143">
        <f t="shared" si="12"/>
        <v>120000</v>
      </c>
    </row>
    <row r="62" spans="1:14" s="9" customFormat="1" ht="26.25" thickBot="1">
      <c r="A62" s="199"/>
      <c r="B62" s="179" t="s">
        <v>153</v>
      </c>
      <c r="C62" s="63">
        <f>SUM(G62,D62)</f>
        <v>445100</v>
      </c>
      <c r="D62" s="153"/>
      <c r="E62" s="154"/>
      <c r="F62" s="154"/>
      <c r="G62" s="63">
        <v>445100</v>
      </c>
      <c r="H62" s="154"/>
      <c r="I62" s="154"/>
      <c r="J62" s="154"/>
      <c r="K62" s="155"/>
      <c r="L62" s="153"/>
      <c r="M62" s="203"/>
      <c r="N62" s="156">
        <f t="shared" si="12"/>
        <v>445100</v>
      </c>
    </row>
    <row r="63" spans="1:20" s="45" customFormat="1" ht="29.25" customHeight="1" thickBot="1">
      <c r="A63" s="119"/>
      <c r="B63" s="91" t="s">
        <v>36</v>
      </c>
      <c r="C63" s="88">
        <f>C56+C57</f>
        <v>4406900</v>
      </c>
      <c r="D63" s="89">
        <f aca="true" t="shared" si="13" ref="D63:M63">D56+D57</f>
        <v>2137300</v>
      </c>
      <c r="E63" s="89">
        <f t="shared" si="13"/>
        <v>-30536</v>
      </c>
      <c r="F63" s="89">
        <f t="shared" si="13"/>
        <v>44227</v>
      </c>
      <c r="G63" s="89">
        <f t="shared" si="13"/>
        <v>2069600</v>
      </c>
      <c r="H63" s="89">
        <f t="shared" si="13"/>
        <v>16831476</v>
      </c>
      <c r="I63" s="89">
        <f t="shared" si="13"/>
        <v>6079776</v>
      </c>
      <c r="J63" s="89">
        <f t="shared" si="13"/>
        <v>0</v>
      </c>
      <c r="K63" s="89">
        <f t="shared" si="13"/>
        <v>0</v>
      </c>
      <c r="L63" s="89">
        <f t="shared" si="13"/>
        <v>10751700</v>
      </c>
      <c r="M63" s="204">
        <f t="shared" si="13"/>
        <v>16552000</v>
      </c>
      <c r="N63" s="205">
        <f>N56+N57</f>
        <v>21238376</v>
      </c>
      <c r="O63" s="48"/>
      <c r="P63" s="8"/>
      <c r="Q63" s="8"/>
      <c r="R63" s="8"/>
      <c r="S63" s="8"/>
      <c r="T63" s="8"/>
    </row>
    <row r="64" ht="12.75">
      <c r="A64" s="12"/>
    </row>
    <row r="65" spans="1:14" ht="18.75">
      <c r="A65" s="12"/>
      <c r="B65" s="282" t="s">
        <v>84</v>
      </c>
      <c r="C65" s="282"/>
      <c r="D65" s="282"/>
      <c r="E65" s="33"/>
      <c r="F65" s="33"/>
      <c r="G65" s="33"/>
      <c r="H65" s="32"/>
      <c r="I65" s="33"/>
      <c r="J65" s="305" t="s">
        <v>143</v>
      </c>
      <c r="K65" s="305"/>
      <c r="L65" s="33"/>
      <c r="M65" s="33"/>
      <c r="N65" s="116"/>
    </row>
    <row r="66" spans="1:14" ht="31.5" customHeight="1">
      <c r="A66" s="12"/>
      <c r="E66" s="36"/>
      <c r="F66" s="38"/>
      <c r="G66" s="39"/>
      <c r="H66" s="40"/>
      <c r="I66" s="39"/>
      <c r="L66" s="33"/>
      <c r="M66" s="33"/>
      <c r="N66" s="32"/>
    </row>
    <row r="67" spans="1:14" ht="15.75">
      <c r="A67" s="12"/>
      <c r="C67" s="32"/>
      <c r="D67" s="33"/>
      <c r="E67" s="33"/>
      <c r="F67" s="33"/>
      <c r="G67" s="33"/>
      <c r="H67" s="32"/>
      <c r="I67" s="33"/>
      <c r="J67" s="33"/>
      <c r="K67" s="33"/>
      <c r="L67" s="33"/>
      <c r="M67" s="33"/>
      <c r="N67" s="32"/>
    </row>
    <row r="68" spans="1:14" ht="15.75">
      <c r="A68" s="12"/>
      <c r="B68" s="43"/>
      <c r="C68" s="34">
        <f>C63-'додаток 3'!C91</f>
        <v>0</v>
      </c>
      <c r="D68" s="8">
        <f>D63-'додаток 3'!D91</f>
        <v>0</v>
      </c>
      <c r="E68" s="8">
        <f>E63-'додаток 3'!E91</f>
        <v>0</v>
      </c>
      <c r="F68" s="8">
        <f>F63-'додаток 3'!F91</f>
        <v>0</v>
      </c>
      <c r="G68" s="8">
        <f>G63-'додаток 3'!G91</f>
        <v>0</v>
      </c>
      <c r="H68" s="11">
        <f>H63-'додаток 3'!H91</f>
        <v>0</v>
      </c>
      <c r="I68" s="8">
        <f>I63-'додаток 3'!I91</f>
        <v>0</v>
      </c>
      <c r="J68" s="8">
        <f>J63-'додаток 3'!J91</f>
        <v>0</v>
      </c>
      <c r="K68" s="8">
        <f>K63-'додаток 3'!K91</f>
        <v>0</v>
      </c>
      <c r="L68" s="8">
        <f>L63-'додаток 3'!L91</f>
        <v>0</v>
      </c>
      <c r="M68" s="8">
        <f>M63-'додаток 3'!M91</f>
        <v>0</v>
      </c>
      <c r="N68" s="11">
        <f>N63-'додаток 3'!N91</f>
        <v>0</v>
      </c>
    </row>
    <row r="69" spans="1:3" ht="15.75">
      <c r="A69" s="12"/>
      <c r="B69" s="103"/>
      <c r="C69" s="34"/>
    </row>
    <row r="70" spans="1:3" ht="15.75">
      <c r="A70" s="12"/>
      <c r="B70" s="103"/>
      <c r="C70" s="34"/>
    </row>
    <row r="71" spans="1:3" ht="15.75">
      <c r="A71" s="12"/>
      <c r="B71" s="103"/>
      <c r="C71" s="34"/>
    </row>
    <row r="72" spans="1:3" ht="15.75">
      <c r="A72" s="12"/>
      <c r="B72" s="103"/>
      <c r="C72" s="34"/>
    </row>
    <row r="73" spans="1:3" ht="15.75">
      <c r="A73" s="12"/>
      <c r="B73" s="103"/>
      <c r="C73" s="34"/>
    </row>
    <row r="74" ht="12.75">
      <c r="A74" s="12"/>
    </row>
    <row r="75" spans="1:13" ht="12.75">
      <c r="A75" s="12"/>
      <c r="C75" s="34"/>
      <c r="H75" s="34"/>
      <c r="M75" s="35"/>
    </row>
    <row r="76" spans="1:3" ht="12.75">
      <c r="A76" s="12"/>
      <c r="C76" s="104"/>
    </row>
    <row r="77" ht="12.75">
      <c r="A77" s="12"/>
    </row>
    <row r="78" spans="1:8" ht="12.75">
      <c r="A78" s="12"/>
      <c r="H78" s="34"/>
    </row>
    <row r="82" ht="12.75">
      <c r="C82" s="34"/>
    </row>
  </sheetData>
  <sheetProtection/>
  <mergeCells count="20">
    <mergeCell ref="A6:N6"/>
    <mergeCell ref="D9:G9"/>
    <mergeCell ref="E10:F10"/>
    <mergeCell ref="J65:K65"/>
    <mergeCell ref="B65:D65"/>
    <mergeCell ref="B8:B11"/>
    <mergeCell ref="H9:H11"/>
    <mergeCell ref="I10:I11"/>
    <mergeCell ref="L10:L11"/>
    <mergeCell ref="M10:M11"/>
    <mergeCell ref="A5:N5"/>
    <mergeCell ref="C8:G8"/>
    <mergeCell ref="N8:N11"/>
    <mergeCell ref="H8:M8"/>
    <mergeCell ref="A8:A11"/>
    <mergeCell ref="I9:L9"/>
    <mergeCell ref="J10:K10"/>
    <mergeCell ref="C9:C11"/>
    <mergeCell ref="D10:D11"/>
    <mergeCell ref="G10:G11"/>
  </mergeCells>
  <printOptions horizontalCentered="1"/>
  <pageMargins left="0.2" right="0" top="0.45" bottom="0.22" header="0.44" footer="0.18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2006-08-15T08:06:26Z</cp:lastPrinted>
  <dcterms:created xsi:type="dcterms:W3CDTF">2001-12-29T15:32:18Z</dcterms:created>
  <dcterms:modified xsi:type="dcterms:W3CDTF">2017-06-22T08:53:13Z</dcterms:modified>
  <cp:category/>
  <cp:version/>
  <cp:contentType/>
  <cp:contentStatus/>
</cp:coreProperties>
</file>