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2"/>
  </bookViews>
  <sheets>
    <sheet name="додаток 1 " sheetId="1" r:id="rId1"/>
    <sheet name="додаток 3" sheetId="2" r:id="rId2"/>
    <sheet name="додаток 2" sheetId="3" r:id="rId3"/>
  </sheets>
  <definedNames>
    <definedName name="_ftn1" localSheetId="0">'додаток 1 '!$A$81</definedName>
    <definedName name="_ftn2" localSheetId="0">'додаток 1 '!$A$82</definedName>
    <definedName name="_ftnref1" localSheetId="0">'додаток 1 '!$A$60</definedName>
    <definedName name="_ftnref2" localSheetId="0">'додаток 1 '!$A$66</definedName>
    <definedName name="_xlnm.Print_Titles" localSheetId="0">'додаток 1 '!$6:$8</definedName>
    <definedName name="_xlnm.Print_Titles" localSheetId="2">'додаток 2'!$8:$12</definedName>
    <definedName name="_xlnm.Print_Titles" localSheetId="1">'додаток 3'!$3:$6</definedName>
    <definedName name="_xlnm.Print_Area" localSheetId="0">'додаток 1 '!$A$2:$F$24</definedName>
    <definedName name="_xlnm.Print_Area" localSheetId="2">'додаток 2'!$A$1:$N$52</definedName>
    <definedName name="_xlnm.Print_Area" localSheetId="1">'додаток 3'!$A$1:$N$116</definedName>
  </definedNames>
  <calcPr fullCalcOnLoad="1"/>
</workbook>
</file>

<file path=xl/sharedStrings.xml><?xml version="1.0" encoding="utf-8"?>
<sst xmlns="http://schemas.openxmlformats.org/spreadsheetml/2006/main" count="337" uniqueCount="238">
  <si>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</si>
  <si>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</si>
  <si>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</si>
  <si>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</si>
  <si>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</si>
  <si>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</si>
  <si>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</si>
  <si>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</si>
  <si>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</si>
  <si>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Разом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</si>
  <si>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</si>
  <si>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</si>
  <si>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</si>
  <si>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</si>
  <si>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</si>
  <si>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</si>
  <si>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Перший заступник голови обласної ради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</si>
  <si>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</si>
  <si>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</si>
  <si>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</si>
  <si>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</si>
  <si>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</si>
  <si>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</si>
  <si>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</si>
  <si>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</si>
  <si>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</si>
  <si>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</si>
  <si>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</si>
  <si>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</si>
  <si>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</si>
  <si>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</si>
  <si>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</si>
  <si>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</si>
  <si>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</si>
  <si>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грн.</t>
  </si>
  <si>
    <t>070000</t>
  </si>
  <si>
    <t>Освiта</t>
  </si>
  <si>
    <t>020</t>
  </si>
  <si>
    <t xml:space="preserve">грн. 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</si>
  <si>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</si>
  <si>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</si>
  <si>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</si>
  <si>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</si>
  <si>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</si>
  <si>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</si>
  <si>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</si>
  <si>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</si>
  <si>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030</t>
  </si>
  <si>
    <t>080000</t>
  </si>
  <si>
    <t>Охорона здоров"я</t>
  </si>
  <si>
    <t>250380</t>
  </si>
  <si>
    <t>Інші субвенції (Волинській області на утримання психічно хворих)</t>
  </si>
  <si>
    <t xml:space="preserve"> 081011</t>
  </si>
  <si>
    <t>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закладів"</t>
  </si>
  <si>
    <t xml:space="preserve"> 070809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</si>
  <si>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</si>
  <si>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250343</t>
  </si>
  <si>
    <t xml:space="preserve">Зміни видатків обласного  бюджету  на   2007 рік </t>
  </si>
  <si>
    <t>Кошти, одержані із загального фонду бюджету до бюджету розвитку (спеціального фонду)</t>
  </si>
  <si>
    <t>Будiвництво</t>
  </si>
  <si>
    <t>Капiтальнi вкладення</t>
  </si>
  <si>
    <t>250358</t>
  </si>
  <si>
    <t xml:space="preserve">Субвенція з державного бюджету місцевим бюджетам на соціально-економічний розвиток </t>
  </si>
  <si>
    <t>250306</t>
  </si>
  <si>
    <t>Кошти, що передаються із загального фонду бюджету до бюджету розвитку (спеціального фонду)</t>
  </si>
  <si>
    <t>Субвенція з державного бюджету місцевим бюджетам на фінансування у 2007 році Програм-переможців Всеукраїнського конкурсу проектів та програм розвитку місцевого самоврядування 2006 року</t>
  </si>
  <si>
    <t>250382</t>
  </si>
  <si>
    <t>В т.ч.</t>
  </si>
  <si>
    <t>191</t>
  </si>
  <si>
    <t>Управління капітального будівництва облдержадміністрації</t>
  </si>
  <si>
    <t>150101</t>
  </si>
  <si>
    <t>В.Королюк</t>
  </si>
  <si>
    <t>060</t>
  </si>
  <si>
    <t>Відділ у справах сім‘ї та молоді облдержадміністрації</t>
  </si>
  <si>
    <t>091101</t>
  </si>
  <si>
    <t>Утримання центрiв соцiальних служб для сім"ї, дітей та молодi</t>
  </si>
  <si>
    <t>091102</t>
  </si>
  <si>
    <t>Програми i заходи центрiв соцiальних служб для сім"ї, дітей та молодi</t>
  </si>
  <si>
    <t>090000</t>
  </si>
  <si>
    <t>Соцiальний захист та соцiальне забезпечення</t>
  </si>
  <si>
    <t>Субвенція з державного бюджету місцевим бюджетам на облаштування закладів, які надають соціальні послуги дітям та молоді</t>
  </si>
  <si>
    <t>250332</t>
  </si>
  <si>
    <t>З іншої частини бюджету</t>
  </si>
  <si>
    <t>250404</t>
  </si>
  <si>
    <t>Іншi видатки, в т.ч.</t>
  </si>
  <si>
    <t>утримання  робочої групи редколегії по підготовці і виданню Книги Пам"яті Рівненської області</t>
  </si>
  <si>
    <t>утримання науково-редакційної групи книги "Реабілітовані історією. Рівненська область"</t>
  </si>
  <si>
    <t>140</t>
  </si>
  <si>
    <t>Відділ з питань преси та поліграфії облдержадміністрації</t>
  </si>
  <si>
    <t>Утримання  робочої групи редколегії по підготовці і виданню Книги Пам"яті Рівненської області</t>
  </si>
  <si>
    <t>Утримання науково-редакційної групи книги "Реабілітовані історією. Рівненська область"</t>
  </si>
  <si>
    <t>050</t>
  </si>
  <si>
    <t>Головне управління праці та соціального захисту населення</t>
  </si>
  <si>
    <t>090901</t>
  </si>
  <si>
    <t>Будинки-iнтернати (пансіонати) для літніх людей та iнвалiдiв системи соцiального захисту</t>
  </si>
  <si>
    <t xml:space="preserve">Дотації, всього </t>
  </si>
  <si>
    <t>Х</t>
  </si>
  <si>
    <t>Дотація на вирівнювання фінансової забезпеченості місцевих бюджетів</t>
  </si>
  <si>
    <t>Субвенції, всього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</si>
  <si>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</si>
  <si>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Від органів державного управління</t>
  </si>
  <si>
    <t>Додаткова дотація з державного бюджету на забезпечення видатків на оплату праці працівників бюджетних установ у зв'язку із підвищенням розміру мінімальної заробітної плати, виплату стипендій і допомоги учням та студентам навчальних закладів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</si>
  <si>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</si>
  <si>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</si>
  <si>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</si>
  <si>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</si>
  <si>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</si>
  <si>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</si>
  <si>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</si>
  <si>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Среціальні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</si>
  <si>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</si>
  <si>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</si>
  <si>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</si>
  <si>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</si>
  <si>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</si>
  <si>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</si>
  <si>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070802</t>
  </si>
  <si>
    <t>Методична робота, iншi заходи у сфері народної освiти, в т.ч.:</t>
  </si>
  <si>
    <t>олімпіади, турніри, конкурси</t>
  </si>
  <si>
    <t>070803</t>
  </si>
  <si>
    <t>Служби технічного нагляду за будівництвом та капітальним ремонтом</t>
  </si>
  <si>
    <t>070804</t>
  </si>
  <si>
    <t>Централізовані бузгалтерії</t>
  </si>
  <si>
    <t>070805</t>
  </si>
  <si>
    <t>Групи централізованого господарського обслуговування</t>
  </si>
  <si>
    <t>070806</t>
  </si>
  <si>
    <t>Інші заклади освіти (психолого медико педагогічна комісія)</t>
  </si>
  <si>
    <t>070807</t>
  </si>
  <si>
    <t>Інші освітні програми, в т.ч.: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</si>
  <si>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</t>
  </si>
  <si>
    <t>130107</t>
  </si>
  <si>
    <t>Утримання та навчально-тренувальна робота дитячо-юнацьких спортивних шкіл</t>
  </si>
  <si>
    <t>080101</t>
  </si>
  <si>
    <t>Лікарні</t>
  </si>
  <si>
    <t>080201</t>
  </si>
  <si>
    <t xml:space="preserve">Спеціалізовані лікарні та інші спеціалізовані заклади 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</si>
  <si>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</si>
  <si>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</si>
  <si>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</si>
  <si>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</si>
  <si>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</si>
  <si>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</si>
  <si>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</si>
  <si>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</si>
  <si>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</si>
  <si>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тому числі диспансери,які не мають ліжкового фонду)</t>
  </si>
  <si>
    <t>080500</t>
  </si>
  <si>
    <t>Загальні і спеціалізовані стоматологічні поліклініки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</si>
  <si>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</si>
  <si>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</si>
  <si>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</si>
  <si>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</si>
  <si>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081002</t>
  </si>
  <si>
    <t>Інші заходи по охороні здоров"я, в т.ч.</t>
  </si>
  <si>
    <t>облсудмедекспертиза</t>
  </si>
  <si>
    <t>АСУ національного реєстру</t>
  </si>
  <si>
    <t>центр медстатистики</t>
  </si>
  <si>
    <t>центр екстренної медичної допомоги</t>
  </si>
  <si>
    <t>центр реабілітації з органічними ураженнями нервової системи</t>
  </si>
  <si>
    <t>база спецмедпостачання</t>
  </si>
  <si>
    <t>цетр профілактики та боротьби зі СНІДом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</si>
  <si>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</si>
  <si>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</si>
  <si>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</si>
  <si>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</si>
  <si>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110201</t>
  </si>
  <si>
    <t>Медична бібліотека</t>
  </si>
  <si>
    <t>070601</t>
  </si>
  <si>
    <t>Вищі навчальн заклади І та ІІ рівнів акредитації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</si>
  <si>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</si>
  <si>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</si>
  <si>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104</t>
  </si>
  <si>
    <t>Управління культури облдержадміністрації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</si>
  <si>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</si>
  <si>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</si>
  <si>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</si>
  <si>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</si>
  <si>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Бiблiотеки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</si>
  <si>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</si>
  <si>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</si>
  <si>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</si>
  <si>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</si>
  <si>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</si>
  <si>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</si>
  <si>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</si>
  <si>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</si>
  <si>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t>централізована бухгалтерія при управлінні культури</t>
  </si>
  <si>
    <t>служба технагляду за капітальним ремонтом</t>
  </si>
  <si>
    <t>150</t>
  </si>
  <si>
    <t>Відділ з питань фізичної культури і  спорту  облдержадміністрації</t>
  </si>
  <si>
    <t>130104</t>
  </si>
  <si>
    <t>Видатки на утримання центрiв з iнвалiдного спорту i реабiлiтацiйних шкiл</t>
  </si>
  <si>
    <t>130106</t>
  </si>
  <si>
    <t>Проведення заходів з нетрадіційних видів спорту і масових заходів з фізичної культури</t>
  </si>
  <si>
    <t>Утримання та навчально-тренувальна робота дитячо-юнацьких спортивних шкiл</t>
  </si>
  <si>
    <t>130203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</si>
  <si>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</si>
  <si>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</si>
  <si>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 ( ФСТ "Колос")</t>
  </si>
  <si>
    <t>091106</t>
  </si>
  <si>
    <t>Iншi видатки</t>
  </si>
  <si>
    <t>Обласний центр організації оздоровлення та формування здорового способу життя дітей та молоді</t>
  </si>
  <si>
    <t>Центр соціально-психологічної допомоги</t>
  </si>
  <si>
    <t>090601</t>
  </si>
  <si>
    <t>Будинки- інтернати для малолітніх інвалідів</t>
  </si>
  <si>
    <t>091210</t>
  </si>
  <si>
    <t>091212</t>
  </si>
  <si>
    <t>Обробка інформації з нарахування та виплати допомог і компенсацій</t>
  </si>
  <si>
    <t>091214</t>
  </si>
  <si>
    <t>Центр соціальної, медичної, професійної реабілітації інвалідів та центр з надання соцпослуг інвалідам</t>
  </si>
  <si>
    <t>250313</t>
  </si>
  <si>
    <t>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</si>
  <si>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>250376</t>
  </si>
  <si>
    <t>Субвенція з державного бюджету місцевим бюджетам на утримання дітей-сиріт та дітей, позбавлених батьківського піклування в дитячих будинках сімейного типу та прийомних сім"ях</t>
  </si>
  <si>
    <t>Культура i мистецтво</t>
  </si>
  <si>
    <t>Фiзична культура i спорт</t>
  </si>
  <si>
    <t>062</t>
  </si>
  <si>
    <t>Служба у справах неповнолітніх облдержадміністрації</t>
  </si>
  <si>
    <t>090700</t>
  </si>
  <si>
    <t>Притулок для неповнолітніх</t>
  </si>
  <si>
    <t>090701</t>
  </si>
  <si>
    <t>Центри соціально-психологічної реабілітації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</si>
  <si>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</si>
  <si>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Управління  освіти та науки облдержадміністрації</t>
  </si>
  <si>
    <t>Управління охорони здоров’я облдержадміністрації</t>
  </si>
  <si>
    <t>250342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</si>
  <si>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</si>
  <si>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 xml:space="preserve">За рахунок субвенції з державного бюджету місцевим бюджетам на соціально-економічний розвиток </t>
  </si>
  <si>
    <t>Капiтальнi вкладення, в тому числі</t>
  </si>
  <si>
    <t>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</si>
  <si>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>100000</t>
  </si>
  <si>
    <t>100202</t>
  </si>
  <si>
    <t>Водопровідно-каналізаційне господарство, в т.ч.:</t>
  </si>
  <si>
    <t>100101</t>
  </si>
  <si>
    <t>Житлово - експлуатаційне господарство</t>
  </si>
  <si>
    <t>Житлово - експлуатаційне господарство, в т.ч.:</t>
  </si>
  <si>
    <t>Житлово-комунальне господарство</t>
  </si>
  <si>
    <t>Водопровідно-каналізаційне господарство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</si>
</sst>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</numFmts>
  <fonts count="8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 Cyr"/>
      <family val="0"/>
    </font>
    <font>
      <b/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3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5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7"/>
      <color indexed="8"/>
      <name val="Times New Roman CYR"/>
      <family val="1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i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47" fillId="0" borderId="0">
      <alignment/>
      <protection/>
    </xf>
    <xf numFmtId="0" fontId="3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1" fillId="0" borderId="14" xfId="0" applyNumberFormat="1" applyFont="1" applyFill="1" applyBorder="1" applyAlignment="1">
      <alignment horizontal="center" vertical="top" wrapText="1"/>
    </xf>
    <xf numFmtId="49" fontId="22" fillId="35" borderId="19" xfId="0" applyNumberFormat="1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49" fontId="15" fillId="35" borderId="21" xfId="0" applyNumberFormat="1" applyFont="1" applyFill="1" applyBorder="1" applyAlignment="1">
      <alignment vertical="top" wrapText="1"/>
    </xf>
    <xf numFmtId="3" fontId="23" fillId="35" borderId="16" xfId="0" applyNumberFormat="1" applyFont="1" applyFill="1" applyBorder="1" applyAlignment="1">
      <alignment horizontal="center" vertical="top" wrapText="1"/>
    </xf>
    <xf numFmtId="3" fontId="23" fillId="35" borderId="14" xfId="0" applyNumberFormat="1" applyFont="1" applyFill="1" applyBorder="1" applyAlignment="1">
      <alignment horizontal="center" vertical="top" wrapText="1"/>
    </xf>
    <xf numFmtId="3" fontId="23" fillId="35" borderId="15" xfId="0" applyNumberFormat="1" applyFont="1" applyFill="1" applyBorder="1" applyAlignment="1">
      <alignment horizontal="center" vertical="top" wrapText="1"/>
    </xf>
    <xf numFmtId="49" fontId="15" fillId="35" borderId="21" xfId="0" applyNumberFormat="1" applyFont="1" applyFill="1" applyBorder="1" applyAlignment="1" applyProtection="1">
      <alignment vertical="top" wrapText="1"/>
      <protection locked="0"/>
    </xf>
    <xf numFmtId="3" fontId="23" fillId="35" borderId="13" xfId="0" applyNumberFormat="1" applyFont="1" applyFill="1" applyBorder="1" applyAlignment="1">
      <alignment horizontal="center" vertical="top" wrapText="1"/>
    </xf>
    <xf numFmtId="49" fontId="25" fillId="35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35" borderId="23" xfId="42" applyNumberFormat="1" applyFont="1" applyFill="1" applyBorder="1" applyAlignment="1" applyProtection="1">
      <alignment vertical="top" wrapText="1"/>
      <protection locked="0"/>
    </xf>
    <xf numFmtId="0" fontId="17" fillId="34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26" fillId="36" borderId="26" xfId="0" applyNumberFormat="1" applyFont="1" applyFill="1" applyBorder="1" applyAlignment="1">
      <alignment horizontal="center" vertical="top"/>
    </xf>
    <xf numFmtId="3" fontId="26" fillId="36" borderId="27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left" vertical="center"/>
    </xf>
    <xf numFmtId="3" fontId="11" fillId="36" borderId="12" xfId="0" applyNumberFormat="1" applyFont="1" applyFill="1" applyBorder="1" applyAlignment="1">
      <alignment horizontal="center" vertical="top" wrapText="1"/>
    </xf>
    <xf numFmtId="49" fontId="22" fillId="35" borderId="22" xfId="0" applyNumberFormat="1" applyFont="1" applyFill="1" applyBorder="1" applyAlignment="1">
      <alignment horizontal="center" vertical="top" wrapText="1"/>
    </xf>
    <xf numFmtId="3" fontId="24" fillId="35" borderId="28" xfId="0" applyNumberFormat="1" applyFont="1" applyFill="1" applyBorder="1" applyAlignment="1">
      <alignment horizontal="center" vertical="top" wrapText="1"/>
    </xf>
    <xf numFmtId="49" fontId="27" fillId="35" borderId="23" xfId="0" applyNumberFormat="1" applyFont="1" applyFill="1" applyBorder="1" applyAlignment="1">
      <alignment vertical="top" wrapText="1"/>
    </xf>
    <xf numFmtId="49" fontId="13" fillId="35" borderId="29" xfId="0" applyNumberFormat="1" applyFont="1" applyFill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49" fontId="13" fillId="36" borderId="14" xfId="0" applyNumberFormat="1" applyFont="1" applyFill="1" applyBorder="1" applyAlignment="1">
      <alignment vertical="top" wrapText="1"/>
    </xf>
    <xf numFmtId="3" fontId="13" fillId="36" borderId="14" xfId="0" applyNumberFormat="1" applyFont="1" applyFill="1" applyBorder="1" applyAlignment="1">
      <alignment horizontal="center" vertical="top" wrapText="1"/>
    </xf>
    <xf numFmtId="49" fontId="29" fillId="35" borderId="30" xfId="0" applyNumberFormat="1" applyFont="1" applyFill="1" applyBorder="1" applyAlignment="1">
      <alignment horizontal="center" vertical="top" wrapText="1"/>
    </xf>
    <xf numFmtId="49" fontId="30" fillId="35" borderId="30" xfId="0" applyNumberFormat="1" applyFont="1" applyFill="1" applyBorder="1" applyAlignment="1">
      <alignment horizontal="center" vertical="top" wrapText="1"/>
    </xf>
    <xf numFmtId="49" fontId="29" fillId="35" borderId="19" xfId="0" applyNumberFormat="1" applyFont="1" applyFill="1" applyBorder="1" applyAlignment="1">
      <alignment horizontal="center" vertical="top" wrapText="1"/>
    </xf>
    <xf numFmtId="3" fontId="12" fillId="35" borderId="14" xfId="0" applyNumberFormat="1" applyFont="1" applyFill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vertical="top" wrapText="1"/>
    </xf>
    <xf numFmtId="3" fontId="24" fillId="35" borderId="26" xfId="0" applyNumberFormat="1" applyFont="1" applyFill="1" applyBorder="1" applyAlignment="1">
      <alignment horizontal="center" vertical="top" wrapText="1"/>
    </xf>
    <xf numFmtId="3" fontId="24" fillId="35" borderId="27" xfId="0" applyNumberFormat="1" applyFont="1" applyFill="1" applyBorder="1" applyAlignment="1">
      <alignment horizontal="center" vertical="top" wrapText="1"/>
    </xf>
    <xf numFmtId="3" fontId="12" fillId="0" borderId="31" xfId="0" applyNumberFormat="1" applyFont="1" applyFill="1" applyBorder="1" applyAlignment="1">
      <alignment horizontal="center" vertical="top"/>
    </xf>
    <xf numFmtId="49" fontId="0" fillId="0" borderId="25" xfId="0" applyNumberFormat="1" applyBorder="1" applyAlignment="1" applyProtection="1">
      <alignment vertical="top"/>
      <protection locked="0"/>
    </xf>
    <xf numFmtId="3" fontId="1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49" fontId="0" fillId="0" borderId="18" xfId="0" applyNumberFormat="1" applyBorder="1" applyAlignment="1" applyProtection="1">
      <alignment vertical="top"/>
      <protection locked="0"/>
    </xf>
    <xf numFmtId="175" fontId="1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49" fontId="13" fillId="36" borderId="29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4" fillId="0" borderId="35" xfId="0" applyFont="1" applyBorder="1" applyAlignment="1">
      <alignment horizontal="center" vertical="center" wrapText="1"/>
    </xf>
    <xf numFmtId="49" fontId="35" fillId="0" borderId="35" xfId="0" applyNumberFormat="1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49" fontId="36" fillId="0" borderId="31" xfId="0" applyNumberFormat="1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8" fillId="33" borderId="38" xfId="0" applyFont="1" applyFill="1" applyBorder="1" applyAlignment="1">
      <alignment horizontal="center" vertical="top" wrapText="1"/>
    </xf>
    <xf numFmtId="49" fontId="39" fillId="33" borderId="39" xfId="0" applyNumberFormat="1" applyFont="1" applyFill="1" applyBorder="1" applyAlignment="1" applyProtection="1">
      <alignment vertical="top" wrapText="1"/>
      <protection locked="0"/>
    </xf>
    <xf numFmtId="3" fontId="39" fillId="33" borderId="39" xfId="0" applyNumberFormat="1" applyFont="1" applyFill="1" applyBorder="1" applyAlignment="1">
      <alignment horizontal="right" vertical="top" wrapText="1"/>
    </xf>
    <xf numFmtId="3" fontId="39" fillId="33" borderId="40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 vertical="top" wrapText="1"/>
    </xf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175" fontId="39" fillId="0" borderId="0" xfId="0" applyNumberFormat="1" applyFont="1" applyFill="1" applyBorder="1" applyAlignment="1">
      <alignment horizontal="right" wrapText="1"/>
    </xf>
    <xf numFmtId="175" fontId="40" fillId="0" borderId="0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 applyProtection="1">
      <alignment vertical="top" wrapText="1"/>
      <protection/>
    </xf>
    <xf numFmtId="175" fontId="31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 applyProtection="1">
      <alignment horizontal="center" vertical="top" wrapText="1"/>
      <protection/>
    </xf>
    <xf numFmtId="49" fontId="14" fillId="0" borderId="0" xfId="0" applyNumberFormat="1" applyFont="1" applyBorder="1" applyAlignment="1" applyProtection="1">
      <alignment vertical="top" wrapText="1"/>
      <protection locked="0"/>
    </xf>
    <xf numFmtId="49" fontId="41" fillId="0" borderId="0" xfId="0" applyNumberFormat="1" applyFont="1" applyBorder="1" applyAlignment="1" applyProtection="1">
      <alignment vertical="top" wrapText="1"/>
      <protection locked="0"/>
    </xf>
    <xf numFmtId="0" fontId="42" fillId="0" borderId="0" xfId="0" applyFont="1" applyBorder="1" applyAlignment="1">
      <alignment horizontal="center" vertical="top" wrapText="1"/>
    </xf>
    <xf numFmtId="49" fontId="43" fillId="0" borderId="0" xfId="42" applyNumberFormat="1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wrapText="1"/>
    </xf>
    <xf numFmtId="49" fontId="43" fillId="0" borderId="0" xfId="42" applyNumberFormat="1" applyFont="1" applyBorder="1" applyAlignment="1" applyProtection="1">
      <alignment vertical="top"/>
      <protection locked="0"/>
    </xf>
    <xf numFmtId="3" fontId="13" fillId="36" borderId="1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3" fillId="36" borderId="19" xfId="0" applyNumberFormat="1" applyFont="1" applyFill="1" applyBorder="1" applyAlignment="1">
      <alignment horizontal="center" vertical="top" wrapText="1"/>
    </xf>
    <xf numFmtId="49" fontId="10" fillId="36" borderId="30" xfId="0" applyNumberFormat="1" applyFont="1" applyFill="1" applyBorder="1" applyAlignment="1">
      <alignment horizontal="center" vertical="top" wrapText="1"/>
    </xf>
    <xf numFmtId="49" fontId="10" fillId="36" borderId="19" xfId="0" applyNumberFormat="1" applyFont="1" applyFill="1" applyBorder="1" applyAlignment="1">
      <alignment horizontal="center" vertical="top" wrapText="1"/>
    </xf>
    <xf numFmtId="49" fontId="26" fillId="36" borderId="22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 wrapText="1"/>
    </xf>
    <xf numFmtId="3" fontId="11" fillId="36" borderId="16" xfId="0" applyNumberFormat="1" applyFont="1" applyFill="1" applyBorder="1" applyAlignment="1">
      <alignment horizontal="center" vertical="top"/>
    </xf>
    <xf numFmtId="3" fontId="11" fillId="36" borderId="13" xfId="0" applyNumberFormat="1" applyFont="1" applyFill="1" applyBorder="1" applyAlignment="1">
      <alignment horizontal="center" vertical="top"/>
    </xf>
    <xf numFmtId="3" fontId="26" fillId="36" borderId="28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10" fillId="36" borderId="21" xfId="0" applyNumberFormat="1" applyFont="1" applyFill="1" applyBorder="1" applyAlignment="1">
      <alignment vertical="top" wrapText="1"/>
    </xf>
    <xf numFmtId="49" fontId="10" fillId="36" borderId="29" xfId="0" applyNumberFormat="1" applyFont="1" applyFill="1" applyBorder="1" applyAlignment="1">
      <alignment vertical="top" wrapText="1"/>
    </xf>
    <xf numFmtId="49" fontId="26" fillId="36" borderId="23" xfId="0" applyNumberFormat="1" applyFont="1" applyFill="1" applyBorder="1" applyAlignment="1">
      <alignment horizontal="center" vertical="top" wrapText="1"/>
    </xf>
    <xf numFmtId="3" fontId="24" fillId="35" borderId="41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/>
    </xf>
    <xf numFmtId="49" fontId="18" fillId="0" borderId="19" xfId="0" applyNumberFormat="1" applyFont="1" applyFill="1" applyBorder="1" applyAlignment="1">
      <alignment horizontal="center" vertical="top" wrapText="1"/>
    </xf>
    <xf numFmtId="49" fontId="44" fillId="0" borderId="21" xfId="0" applyNumberFormat="1" applyFont="1" applyBorder="1" applyAlignment="1" applyProtection="1">
      <alignment vertical="top" wrapText="1"/>
      <protection locked="0"/>
    </xf>
    <xf numFmtId="49" fontId="13" fillId="36" borderId="29" xfId="0" applyNumberFormat="1" applyFont="1" applyFill="1" applyBorder="1" applyAlignment="1">
      <alignment horizontal="center" vertical="top" wrapText="1"/>
    </xf>
    <xf numFmtId="49" fontId="22" fillId="0" borderId="30" xfId="0" applyNumberFormat="1" applyFont="1" applyFill="1" applyBorder="1" applyAlignment="1">
      <alignment horizontal="center" vertical="top" wrapText="1"/>
    </xf>
    <xf numFmtId="3" fontId="11" fillId="0" borderId="31" xfId="0" applyNumberFormat="1" applyFont="1" applyFill="1" applyBorder="1" applyAlignment="1">
      <alignment horizontal="center" vertical="top" wrapText="1"/>
    </xf>
    <xf numFmtId="3" fontId="11" fillId="36" borderId="42" xfId="0" applyNumberFormat="1" applyFont="1" applyFill="1" applyBorder="1" applyAlignment="1">
      <alignment horizontal="center" vertical="top"/>
    </xf>
    <xf numFmtId="49" fontId="28" fillId="36" borderId="18" xfId="0" applyNumberFormat="1" applyFont="1" applyFill="1" applyBorder="1" applyAlignment="1">
      <alignment horizontal="center" vertical="top" wrapText="1"/>
    </xf>
    <xf numFmtId="49" fontId="28" fillId="36" borderId="43" xfId="0" applyNumberFormat="1" applyFont="1" applyFill="1" applyBorder="1" applyAlignment="1">
      <alignment vertical="top" wrapText="1"/>
    </xf>
    <xf numFmtId="3" fontId="9" fillId="36" borderId="44" xfId="0" applyNumberFormat="1" applyFont="1" applyFill="1" applyBorder="1" applyAlignment="1">
      <alignment horizontal="center" vertical="top"/>
    </xf>
    <xf numFmtId="3" fontId="12" fillId="34" borderId="16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 wrapText="1"/>
    </xf>
    <xf numFmtId="49" fontId="45" fillId="0" borderId="21" xfId="0" applyNumberFormat="1" applyFont="1" applyFill="1" applyBorder="1" applyAlignment="1">
      <alignment vertical="top" wrapText="1"/>
    </xf>
    <xf numFmtId="0" fontId="22" fillId="0" borderId="21" xfId="0" applyNumberFormat="1" applyFont="1" applyFill="1" applyBorder="1" applyAlignment="1">
      <alignment vertical="top" wrapText="1"/>
    </xf>
    <xf numFmtId="3" fontId="11" fillId="35" borderId="14" xfId="0" applyNumberFormat="1" applyFont="1" applyFill="1" applyBorder="1" applyAlignment="1">
      <alignment horizontal="center" vertical="top" wrapText="1"/>
    </xf>
    <xf numFmtId="49" fontId="13" fillId="36" borderId="30" xfId="0" applyNumberFormat="1" applyFont="1" applyFill="1" applyBorder="1" applyAlignment="1">
      <alignment horizontal="center" vertical="top" wrapText="1"/>
    </xf>
    <xf numFmtId="49" fontId="13" fillId="36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3" fontId="13" fillId="36" borderId="16" xfId="0" applyNumberFormat="1" applyFont="1" applyFill="1" applyBorder="1" applyAlignment="1">
      <alignment vertical="top" wrapText="1"/>
    </xf>
    <xf numFmtId="0" fontId="46" fillId="0" borderId="21" xfId="53" applyNumberFormat="1" applyFont="1" applyBorder="1" applyAlignment="1">
      <alignment vertical="center" wrapText="1"/>
      <protection/>
    </xf>
    <xf numFmtId="49" fontId="48" fillId="0" borderId="19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9" fontId="13" fillId="36" borderId="16" xfId="0" applyNumberFormat="1" applyFont="1" applyFill="1" applyBorder="1" applyAlignment="1">
      <alignment vertical="top" wrapText="1"/>
    </xf>
    <xf numFmtId="3" fontId="11" fillId="0" borderId="45" xfId="0" applyNumberFormat="1" applyFont="1" applyFill="1" applyBorder="1" applyAlignment="1">
      <alignment horizontal="center" vertical="top" wrapText="1"/>
    </xf>
    <xf numFmtId="3" fontId="12" fillId="0" borderId="45" xfId="0" applyNumberFormat="1" applyFont="1" applyFill="1" applyBorder="1" applyAlignment="1">
      <alignment horizontal="center" vertical="top"/>
    </xf>
    <xf numFmtId="3" fontId="11" fillId="0" borderId="45" xfId="0" applyNumberFormat="1" applyFont="1" applyFill="1" applyBorder="1" applyAlignment="1">
      <alignment horizontal="center" vertical="top" wrapText="1"/>
    </xf>
    <xf numFmtId="3" fontId="11" fillId="0" borderId="31" xfId="0" applyNumberFormat="1" applyFont="1" applyFill="1" applyBorder="1" applyAlignment="1">
      <alignment horizontal="center" vertical="top" wrapText="1"/>
    </xf>
    <xf numFmtId="3" fontId="12" fillId="0" borderId="45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49" fontId="48" fillId="0" borderId="46" xfId="0" applyNumberFormat="1" applyFont="1" applyBorder="1" applyAlignment="1">
      <alignment horizontal="center" vertical="top" wrapText="1"/>
    </xf>
    <xf numFmtId="49" fontId="22" fillId="0" borderId="47" xfId="0" applyNumberFormat="1" applyFont="1" applyFill="1" applyBorder="1" applyAlignment="1">
      <alignment vertical="top" wrapText="1"/>
    </xf>
    <xf numFmtId="3" fontId="11" fillId="0" borderId="48" xfId="0" applyNumberFormat="1" applyFont="1" applyFill="1" applyBorder="1" applyAlignment="1">
      <alignment horizontal="center" vertical="top" wrapText="1"/>
    </xf>
    <xf numFmtId="3" fontId="12" fillId="0" borderId="49" xfId="0" applyNumberFormat="1" applyFont="1" applyFill="1" applyBorder="1" applyAlignment="1">
      <alignment horizontal="center" vertical="top" wrapText="1"/>
    </xf>
    <xf numFmtId="3" fontId="11" fillId="0" borderId="49" xfId="0" applyNumberFormat="1" applyFont="1" applyFill="1" applyBorder="1" applyAlignment="1">
      <alignment horizontal="center" vertical="top" wrapText="1"/>
    </xf>
    <xf numFmtId="3" fontId="11" fillId="0" borderId="50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center" vertical="top"/>
    </xf>
    <xf numFmtId="49" fontId="23" fillId="35" borderId="19" xfId="0" applyNumberFormat="1" applyFont="1" applyFill="1" applyBorder="1" applyAlignment="1">
      <alignment horizontal="center" vertical="top" wrapText="1"/>
    </xf>
    <xf numFmtId="49" fontId="16" fillId="35" borderId="21" xfId="0" applyNumberFormat="1" applyFont="1" applyFill="1" applyBorder="1" applyAlignment="1">
      <alignment horizontal="left" vertical="top" wrapText="1"/>
    </xf>
    <xf numFmtId="3" fontId="23" fillId="35" borderId="51" xfId="0" applyNumberFormat="1" applyFont="1" applyFill="1" applyBorder="1" applyAlignment="1">
      <alignment horizontal="center" vertical="top" wrapText="1"/>
    </xf>
    <xf numFmtId="3" fontId="23" fillId="35" borderId="14" xfId="0" applyNumberFormat="1" applyFont="1" applyFill="1" applyBorder="1" applyAlignment="1">
      <alignment horizontal="center" vertical="top" wrapText="1"/>
    </xf>
    <xf numFmtId="3" fontId="49" fillId="35" borderId="14" xfId="0" applyNumberFormat="1" applyFont="1" applyFill="1" applyBorder="1" applyAlignment="1">
      <alignment horizontal="center" vertical="top" wrapText="1"/>
    </xf>
    <xf numFmtId="3" fontId="23" fillId="35" borderId="15" xfId="0" applyNumberFormat="1" applyFont="1" applyFill="1" applyBorder="1" applyAlignment="1">
      <alignment horizontal="center" vertical="top" wrapText="1"/>
    </xf>
    <xf numFmtId="3" fontId="11" fillId="0" borderId="51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49" fontId="16" fillId="35" borderId="21" xfId="0" applyNumberFormat="1" applyFont="1" applyFill="1" applyBorder="1" applyAlignment="1" applyProtection="1">
      <alignment vertical="top" wrapText="1"/>
      <protection locked="0"/>
    </xf>
    <xf numFmtId="3" fontId="23" fillId="35" borderId="51" xfId="0" applyNumberFormat="1" applyFont="1" applyFill="1" applyBorder="1" applyAlignment="1">
      <alignment horizontal="center" vertical="top" wrapText="1"/>
    </xf>
    <xf numFmtId="3" fontId="11" fillId="0" borderId="51" xfId="0" applyNumberFormat="1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3" fontId="37" fillId="0" borderId="14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3" fontId="31" fillId="0" borderId="15" xfId="0" applyNumberFormat="1" applyFont="1" applyBorder="1" applyAlignment="1">
      <alignment horizontal="right" vertical="center" wrapText="1"/>
    </xf>
    <xf numFmtId="3" fontId="37" fillId="0" borderId="49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horizontal="right" wrapText="1"/>
    </xf>
    <xf numFmtId="0" fontId="21" fillId="0" borderId="51" xfId="0" applyFont="1" applyBorder="1" applyAlignment="1">
      <alignment horizontal="left" vertical="center" wrapText="1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>
      <alignment horizontal="left" vertical="center" wrapText="1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31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left" vertical="center" wrapText="1"/>
      <protection locked="0"/>
    </xf>
    <xf numFmtId="0" fontId="31" fillId="0" borderId="5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1" fillId="0" borderId="31" xfId="0" applyFont="1" applyBorder="1" applyAlignment="1" applyProtection="1">
      <alignment horizontal="left" vertical="center" wrapText="1"/>
      <protection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vertical="top" wrapText="1"/>
    </xf>
    <xf numFmtId="49" fontId="15" fillId="0" borderId="14" xfId="0" applyNumberFormat="1" applyFont="1" applyBorder="1" applyAlignment="1" applyProtection="1">
      <alignment vertical="top" wrapText="1"/>
      <protection locked="0"/>
    </xf>
    <xf numFmtId="3" fontId="14" fillId="0" borderId="0" xfId="0" applyNumberFormat="1" applyFont="1" applyBorder="1" applyAlignment="1">
      <alignment horizontal="center" vertical="top" wrapText="1"/>
    </xf>
    <xf numFmtId="0" fontId="48" fillId="0" borderId="51" xfId="0" applyFont="1" applyBorder="1" applyAlignment="1">
      <alignment horizontal="left" vertical="center" wrapText="1"/>
    </xf>
    <xf numFmtId="3" fontId="23" fillId="0" borderId="16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49" fontId="0" fillId="0" borderId="21" xfId="0" applyNumberFormat="1" applyFont="1" applyBorder="1" applyAlignment="1" applyProtection="1">
      <alignment vertical="top" wrapText="1"/>
      <protection locked="0"/>
    </xf>
    <xf numFmtId="3" fontId="11" fillId="0" borderId="5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 applyProtection="1">
      <alignment vertical="top" wrapText="1"/>
      <protection/>
    </xf>
    <xf numFmtId="3" fontId="11" fillId="34" borderId="51" xfId="0" applyNumberFormat="1" applyFont="1" applyFill="1" applyBorder="1" applyAlignment="1">
      <alignment horizontal="center" vertical="top" wrapText="1"/>
    </xf>
    <xf numFmtId="3" fontId="11" fillId="0" borderId="51" xfId="0" applyNumberFormat="1" applyFont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49" fontId="45" fillId="0" borderId="21" xfId="0" applyNumberFormat="1" applyFont="1" applyBorder="1" applyAlignment="1" applyProtection="1">
      <alignment vertical="top" wrapText="1"/>
      <protection locked="0"/>
    </xf>
    <xf numFmtId="49" fontId="22" fillId="0" borderId="21" xfId="0" applyNumberFormat="1" applyFont="1" applyBorder="1" applyAlignment="1" applyProtection="1">
      <alignment vertical="top" wrapText="1"/>
      <protection locked="0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42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center" vertical="top"/>
    </xf>
    <xf numFmtId="49" fontId="46" fillId="0" borderId="21" xfId="53" applyNumberFormat="1" applyFont="1" applyBorder="1" applyAlignment="1">
      <alignment horizontal="left" vertical="center" wrapText="1"/>
      <protection/>
    </xf>
    <xf numFmtId="49" fontId="30" fillId="36" borderId="30" xfId="0" applyNumberFormat="1" applyFont="1" applyFill="1" applyBorder="1" applyAlignment="1">
      <alignment horizontal="center" vertical="top" wrapText="1"/>
    </xf>
    <xf numFmtId="3" fontId="11" fillId="36" borderId="51" xfId="0" applyNumberFormat="1" applyFont="1" applyFill="1" applyBorder="1" applyAlignment="1">
      <alignment horizontal="center" vertical="top" wrapText="1"/>
    </xf>
    <xf numFmtId="3" fontId="11" fillId="36" borderId="14" xfId="0" applyNumberFormat="1" applyFont="1" applyFill="1" applyBorder="1" applyAlignment="1">
      <alignment horizontal="center" vertical="top"/>
    </xf>
    <xf numFmtId="3" fontId="11" fillId="36" borderId="14" xfId="0" applyNumberFormat="1" applyFont="1" applyFill="1" applyBorder="1" applyAlignment="1">
      <alignment horizontal="center" vertical="top" wrapText="1"/>
    </xf>
    <xf numFmtId="3" fontId="11" fillId="36" borderId="15" xfId="0" applyNumberFormat="1" applyFont="1" applyFill="1" applyBorder="1" applyAlignment="1">
      <alignment horizontal="center" vertical="top" wrapText="1"/>
    </xf>
    <xf numFmtId="49" fontId="22" fillId="0" borderId="3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49" fontId="13" fillId="0" borderId="16" xfId="0" applyNumberFormat="1" applyFont="1" applyFill="1" applyBorder="1" applyAlignment="1">
      <alignment vertical="top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4" fillId="0" borderId="21" xfId="0" applyNumberFormat="1" applyFont="1" applyBorder="1" applyAlignment="1">
      <alignment vertical="center" wrapText="1"/>
    </xf>
    <xf numFmtId="49" fontId="1" fillId="0" borderId="43" xfId="0" applyNumberFormat="1" applyFont="1" applyBorder="1" applyAlignment="1">
      <alignment horizontal="right" wrapText="1"/>
    </xf>
    <xf numFmtId="49" fontId="29" fillId="0" borderId="19" xfId="0" applyNumberFormat="1" applyFont="1" applyFill="1" applyBorder="1" applyAlignment="1">
      <alignment horizontal="center" vertical="top" wrapText="1"/>
    </xf>
    <xf numFmtId="49" fontId="30" fillId="36" borderId="29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49" fontId="33" fillId="0" borderId="56" xfId="0" applyNumberFormat="1" applyFont="1" applyBorder="1" applyAlignment="1">
      <alignment horizontal="center" vertical="center"/>
    </xf>
    <xf numFmtId="49" fontId="33" fillId="0" borderId="57" xfId="0" applyNumberFormat="1" applyFont="1" applyBorder="1" applyAlignment="1">
      <alignment horizontal="center" vertical="center"/>
    </xf>
    <xf numFmtId="49" fontId="34" fillId="0" borderId="58" xfId="0" applyNumberFormat="1" applyFont="1" applyBorder="1" applyAlignment="1">
      <alignment horizontal="center" vertical="center" wrapText="1"/>
    </xf>
    <xf numFmtId="49" fontId="34" fillId="0" borderId="59" xfId="0" applyNumberFormat="1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60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textRotation="255"/>
    </xf>
    <xf numFmtId="0" fontId="6" fillId="0" borderId="2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32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textRotation="255"/>
    </xf>
    <xf numFmtId="0" fontId="1" fillId="0" borderId="2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76200</xdr:rowOff>
    </xdr:from>
    <xdr:to>
      <xdr:col>5</xdr:col>
      <xdr:colOff>885825</xdr:colOff>
      <xdr:row>4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866775"/>
          <a:ext cx="7124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доходів обласного бюджету на 2007 рік</a:t>
          </a:r>
        </a:p>
      </xdr:txBody>
    </xdr:sp>
    <xdr:clientData/>
  </xdr:twoCellAnchor>
  <xdr:twoCellAnchor>
    <xdr:from>
      <xdr:col>1</xdr:col>
      <xdr:colOff>2295525</xdr:colOff>
      <xdr:row>0</xdr:row>
      <xdr:rowOff>0</xdr:rowOff>
    </xdr:from>
    <xdr:to>
      <xdr:col>5</xdr:col>
      <xdr:colOff>962025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0"/>
          <a:ext cx="4638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95325" y="1514475"/>
          <a:ext cx="22860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169670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04950" y="161925"/>
          <a:ext cx="1096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171575" y="714375"/>
          <a:ext cx="10439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 розподілу видатків обласного бюджету на 2007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72850" y="28575"/>
          <a:ext cx="3124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485900"/>
          <a:ext cx="1215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80"/>
  <sheetViews>
    <sheetView zoomScale="85" zoomScaleNormal="85" zoomScaleSheetLayoutView="50" zoomScalePageLayoutView="0" workbookViewId="0" topLeftCell="A10">
      <selection activeCell="F19" sqref="F19"/>
    </sheetView>
  </sheetViews>
  <sheetFormatPr defaultColWidth="9.33203125" defaultRowHeight="12.75"/>
  <cols>
    <col min="1" max="1" width="13.83203125" style="106" customWidth="1"/>
    <col min="2" max="2" width="46" style="107" customWidth="1"/>
    <col min="3" max="3" width="20.66015625" style="108" customWidth="1"/>
    <col min="4" max="4" width="19.16015625" style="108" customWidth="1"/>
    <col min="5" max="5" width="18.66015625" style="108" customWidth="1"/>
    <col min="6" max="6" width="20.33203125" style="108" customWidth="1"/>
    <col min="7" max="7" width="9.33203125" style="108" customWidth="1"/>
    <col min="8" max="9" width="10.83203125" style="108" bestFit="1" customWidth="1"/>
    <col min="10" max="16384" width="9.33203125" style="108" customWidth="1"/>
  </cols>
  <sheetData>
    <row r="1" ht="0.75" customHeight="1"/>
    <row r="2" spans="1:16" ht="25.5" customHeight="1">
      <c r="A2" s="109"/>
      <c r="B2" s="110"/>
      <c r="C2" s="111"/>
      <c r="D2" s="112"/>
      <c r="E2" s="112"/>
      <c r="F2" s="112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" customHeight="1">
      <c r="A3" s="109"/>
      <c r="B3" s="110"/>
      <c r="C3" s="111"/>
      <c r="D3" s="112"/>
      <c r="E3" s="112"/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69.75" customHeight="1" thickBot="1">
      <c r="A5" s="109"/>
      <c r="B5" s="110"/>
      <c r="C5" s="111"/>
      <c r="D5" s="111"/>
      <c r="E5" s="111"/>
      <c r="F5" s="113" t="s">
        <v>38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24" customHeight="1" thickBot="1">
      <c r="A6" s="271" t="s">
        <v>39</v>
      </c>
      <c r="B6" s="273" t="s">
        <v>40</v>
      </c>
      <c r="C6" s="273" t="s">
        <v>41</v>
      </c>
      <c r="D6" s="269" t="s">
        <v>42</v>
      </c>
      <c r="E6" s="270"/>
      <c r="F6" s="267" t="s">
        <v>9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76.5" customHeight="1" thickBot="1" thickTop="1">
      <c r="A7" s="272"/>
      <c r="B7" s="274"/>
      <c r="C7" s="274"/>
      <c r="D7" s="114" t="s">
        <v>9</v>
      </c>
      <c r="E7" s="115" t="s">
        <v>43</v>
      </c>
      <c r="F7" s="268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21" customHeight="1">
      <c r="A8" s="116">
        <v>1</v>
      </c>
      <c r="B8" s="117">
        <v>2</v>
      </c>
      <c r="C8" s="118">
        <v>3</v>
      </c>
      <c r="D8" s="118">
        <v>4</v>
      </c>
      <c r="E8" s="118">
        <v>5</v>
      </c>
      <c r="F8" s="119" t="s">
        <v>44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60.75" customHeight="1">
      <c r="A9" s="220">
        <v>40000000</v>
      </c>
      <c r="B9" s="221" t="s">
        <v>45</v>
      </c>
      <c r="C9" s="211">
        <f>C10+C17</f>
        <v>33703500</v>
      </c>
      <c r="D9" s="211">
        <f>D17+D10</f>
        <v>42831522</v>
      </c>
      <c r="E9" s="211">
        <f>E17+E10</f>
        <v>42831522</v>
      </c>
      <c r="F9" s="212">
        <f>C9+D9</f>
        <v>76535022</v>
      </c>
      <c r="G9" s="120"/>
      <c r="H9" s="120"/>
      <c r="I9" s="234"/>
      <c r="J9" s="120"/>
      <c r="K9" s="120"/>
      <c r="L9" s="120"/>
      <c r="M9" s="120"/>
      <c r="N9" s="120"/>
      <c r="O9" s="111"/>
      <c r="P9" s="111"/>
    </row>
    <row r="10" spans="1:16" ht="31.5" customHeight="1">
      <c r="A10" s="208">
        <v>41000000</v>
      </c>
      <c r="B10" s="233" t="s">
        <v>100</v>
      </c>
      <c r="C10" s="209">
        <f>C11+C14</f>
        <v>33703500</v>
      </c>
      <c r="D10" s="209">
        <f>D14</f>
        <v>0</v>
      </c>
      <c r="E10" s="209">
        <f>E14</f>
        <v>0</v>
      </c>
      <c r="F10" s="210">
        <f aca="true" t="shared" si="0" ref="F10:F17">SUM(D10,C10)</f>
        <v>33703500</v>
      </c>
      <c r="G10" s="120"/>
      <c r="H10" s="120"/>
      <c r="I10" s="120"/>
      <c r="J10" s="120"/>
      <c r="K10" s="120"/>
      <c r="L10" s="120"/>
      <c r="M10" s="120"/>
      <c r="N10" s="120"/>
      <c r="O10" s="111"/>
      <c r="P10" s="111"/>
    </row>
    <row r="11" spans="1:16" ht="25.5" customHeight="1">
      <c r="A11" s="222">
        <v>41020000</v>
      </c>
      <c r="B11" s="223" t="s">
        <v>95</v>
      </c>
      <c r="C11" s="213">
        <f>C12+C13</f>
        <v>8344900</v>
      </c>
      <c r="D11" s="214" t="s">
        <v>96</v>
      </c>
      <c r="E11" s="214" t="s">
        <v>96</v>
      </c>
      <c r="F11" s="215">
        <f t="shared" si="0"/>
        <v>8344900</v>
      </c>
      <c r="G11" s="120"/>
      <c r="H11" s="120"/>
      <c r="I11" s="120"/>
      <c r="J11" s="120"/>
      <c r="K11" s="120"/>
      <c r="L11" s="120"/>
      <c r="M11" s="120"/>
      <c r="N11" s="120"/>
      <c r="O11" s="111"/>
      <c r="P11" s="111"/>
    </row>
    <row r="12" spans="1:16" ht="114" customHeight="1">
      <c r="A12" s="222"/>
      <c r="B12" s="224" t="s">
        <v>101</v>
      </c>
      <c r="C12" s="214">
        <v>7527400</v>
      </c>
      <c r="D12" s="214"/>
      <c r="E12" s="214"/>
      <c r="F12" s="215"/>
      <c r="G12" s="120"/>
      <c r="H12" s="120"/>
      <c r="I12" s="120"/>
      <c r="J12" s="120"/>
      <c r="K12" s="120"/>
      <c r="L12" s="120"/>
      <c r="M12" s="120"/>
      <c r="N12" s="120"/>
      <c r="O12" s="111"/>
      <c r="P12" s="111"/>
    </row>
    <row r="13" spans="1:16" ht="32.25" customHeight="1">
      <c r="A13" s="235">
        <v>41020600</v>
      </c>
      <c r="B13" s="224" t="s">
        <v>97</v>
      </c>
      <c r="C13" s="214">
        <v>817500</v>
      </c>
      <c r="D13" s="214"/>
      <c r="E13" s="214"/>
      <c r="F13" s="216">
        <f t="shared" si="0"/>
        <v>817500</v>
      </c>
      <c r="G13" s="120"/>
      <c r="H13" s="120"/>
      <c r="I13" s="120"/>
      <c r="J13" s="120"/>
      <c r="K13" s="120"/>
      <c r="L13" s="120"/>
      <c r="M13" s="120"/>
      <c r="N13" s="120"/>
      <c r="O13" s="111"/>
      <c r="P13" s="111"/>
    </row>
    <row r="14" spans="1:16" ht="32.25" customHeight="1">
      <c r="A14" s="225">
        <v>41030000</v>
      </c>
      <c r="B14" s="221" t="s">
        <v>98</v>
      </c>
      <c r="C14" s="229">
        <f>C15+C16</f>
        <v>25358600</v>
      </c>
      <c r="D14" s="229">
        <f>D15+D16</f>
        <v>0</v>
      </c>
      <c r="E14" s="229">
        <f>E15+E16</f>
        <v>0</v>
      </c>
      <c r="F14" s="230">
        <f t="shared" si="0"/>
        <v>25358600</v>
      </c>
      <c r="G14" s="120"/>
      <c r="H14" s="120"/>
      <c r="I14" s="120"/>
      <c r="J14" s="120"/>
      <c r="K14" s="120"/>
      <c r="L14" s="120"/>
      <c r="M14" s="120"/>
      <c r="N14" s="120"/>
      <c r="O14" s="111"/>
      <c r="P14" s="111"/>
    </row>
    <row r="15" spans="1:16" ht="96.75" customHeight="1">
      <c r="A15" s="226">
        <v>41030600</v>
      </c>
      <c r="B15" s="227" t="s">
        <v>99</v>
      </c>
      <c r="C15" s="231">
        <v>25280600</v>
      </c>
      <c r="D15" s="231"/>
      <c r="E15" s="231"/>
      <c r="F15" s="216">
        <f t="shared" si="0"/>
        <v>25280600</v>
      </c>
      <c r="G15" s="120"/>
      <c r="H15" s="120"/>
      <c r="I15" s="120"/>
      <c r="J15" s="120"/>
      <c r="K15" s="120"/>
      <c r="L15" s="120"/>
      <c r="M15" s="120"/>
      <c r="N15" s="120"/>
      <c r="O15" s="111"/>
      <c r="P15" s="111"/>
    </row>
    <row r="16" spans="1:16" ht="135.75" customHeight="1">
      <c r="A16" s="226">
        <v>41035800</v>
      </c>
      <c r="B16" s="232" t="s">
        <v>222</v>
      </c>
      <c r="C16" s="231">
        <v>78000</v>
      </c>
      <c r="D16" s="219"/>
      <c r="E16" s="219"/>
      <c r="F16" s="216">
        <f t="shared" si="0"/>
        <v>78000</v>
      </c>
      <c r="G16" s="120"/>
      <c r="H16" s="120"/>
      <c r="I16" s="120"/>
      <c r="J16" s="120"/>
      <c r="K16" s="120"/>
      <c r="L16" s="120"/>
      <c r="M16" s="120"/>
      <c r="N16" s="120"/>
      <c r="O16" s="111"/>
      <c r="P16" s="111"/>
    </row>
    <row r="17" spans="1:16" ht="33" customHeight="1">
      <c r="A17" s="220">
        <v>43000000</v>
      </c>
      <c r="B17" s="221" t="s">
        <v>82</v>
      </c>
      <c r="C17" s="211">
        <f>C18</f>
        <v>0</v>
      </c>
      <c r="D17" s="211">
        <f>D18</f>
        <v>42831522</v>
      </c>
      <c r="E17" s="211">
        <f>E18</f>
        <v>42831522</v>
      </c>
      <c r="F17" s="212">
        <f t="shared" si="0"/>
        <v>42831522</v>
      </c>
      <c r="G17" s="120"/>
      <c r="H17" s="120"/>
      <c r="I17" s="120"/>
      <c r="J17" s="120"/>
      <c r="K17" s="120"/>
      <c r="L17" s="120"/>
      <c r="M17" s="120"/>
      <c r="N17" s="120"/>
      <c r="O17" s="111"/>
      <c r="P17" s="111"/>
    </row>
    <row r="18" spans="1:16" s="123" customFormat="1" ht="52.5" customHeight="1" thickBot="1">
      <c r="A18" s="226">
        <v>43010000</v>
      </c>
      <c r="B18" s="228" t="s">
        <v>58</v>
      </c>
      <c r="C18" s="217"/>
      <c r="D18" s="217">
        <v>42831522</v>
      </c>
      <c r="E18" s="217">
        <v>42831522</v>
      </c>
      <c r="F18" s="218">
        <f>D18+C18</f>
        <v>42831522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2"/>
    </row>
    <row r="19" spans="1:16" s="130" customFormat="1" ht="45.75" customHeight="1" thickBot="1">
      <c r="A19" s="124"/>
      <c r="B19" s="125" t="s">
        <v>46</v>
      </c>
      <c r="C19" s="126">
        <f>C9</f>
        <v>33703500</v>
      </c>
      <c r="D19" s="126">
        <f>D9</f>
        <v>42831522</v>
      </c>
      <c r="E19" s="126">
        <f>E9</f>
        <v>42831522</v>
      </c>
      <c r="F19" s="127">
        <f>D19+C19</f>
        <v>76535022</v>
      </c>
      <c r="G19" s="128"/>
      <c r="H19" s="128"/>
      <c r="I19" s="128"/>
      <c r="J19" s="128"/>
      <c r="K19" s="128"/>
      <c r="L19" s="128"/>
      <c r="M19" s="128"/>
      <c r="N19" s="128"/>
      <c r="O19" s="129"/>
      <c r="P19" s="129"/>
    </row>
    <row r="20" spans="1:16" s="130" customFormat="1" ht="27.75" customHeight="1">
      <c r="A20" s="131"/>
      <c r="B20" s="131"/>
      <c r="C20" s="132"/>
      <c r="D20" s="133"/>
      <c r="E20" s="133"/>
      <c r="F20" s="133"/>
      <c r="G20" s="133"/>
      <c r="H20" s="128"/>
      <c r="I20" s="128"/>
      <c r="J20" s="128"/>
      <c r="K20" s="128"/>
      <c r="L20" s="128"/>
      <c r="M20" s="128"/>
      <c r="N20" s="128"/>
      <c r="O20" s="129"/>
      <c r="P20" s="129"/>
    </row>
    <row r="21" spans="1:16" s="130" customFormat="1" ht="28.5" customHeight="1">
      <c r="A21" s="131"/>
      <c r="B21" s="132"/>
      <c r="C21" s="133"/>
      <c r="D21" s="133"/>
      <c r="E21" s="133"/>
      <c r="F21" s="133"/>
      <c r="G21" s="128"/>
      <c r="H21" s="128"/>
      <c r="I21" s="128"/>
      <c r="J21" s="128"/>
      <c r="K21" s="128"/>
      <c r="L21" s="128"/>
      <c r="M21" s="128"/>
      <c r="N21" s="128"/>
      <c r="O21" s="129"/>
      <c r="P21" s="129"/>
    </row>
    <row r="22" spans="1:16" s="130" customFormat="1" ht="33" customHeight="1">
      <c r="A22" s="266" t="s">
        <v>16</v>
      </c>
      <c r="B22" s="266"/>
      <c r="C22" s="266"/>
      <c r="D22" s="134"/>
      <c r="E22" s="275" t="s">
        <v>71</v>
      </c>
      <c r="F22" s="275"/>
      <c r="G22" s="128"/>
      <c r="H22" s="128"/>
      <c r="I22" s="128"/>
      <c r="J22" s="128"/>
      <c r="K22" s="128"/>
      <c r="L22" s="128"/>
      <c r="M22" s="128"/>
      <c r="N22" s="128"/>
      <c r="O22" s="129"/>
      <c r="P22" s="129"/>
    </row>
    <row r="23" spans="7:16" ht="12.75">
      <c r="G23" s="120"/>
      <c r="H23" s="120"/>
      <c r="I23" s="120"/>
      <c r="J23" s="120"/>
      <c r="K23" s="120"/>
      <c r="L23" s="120"/>
      <c r="M23" s="120"/>
      <c r="N23" s="120"/>
      <c r="O23" s="111"/>
      <c r="P23" s="111"/>
    </row>
    <row r="24" spans="1:16" ht="15.75">
      <c r="A24" s="135"/>
      <c r="B24" s="136"/>
      <c r="C24" s="137"/>
      <c r="D24" s="137"/>
      <c r="E24" s="137"/>
      <c r="F24" s="137"/>
      <c r="G24" s="120"/>
      <c r="H24" s="120"/>
      <c r="I24" s="120"/>
      <c r="J24" s="120"/>
      <c r="K24" s="120"/>
      <c r="L24" s="120"/>
      <c r="M24" s="120"/>
      <c r="N24" s="120"/>
      <c r="O24" s="111"/>
      <c r="P24" s="111"/>
    </row>
    <row r="25" spans="1:16" ht="12.75">
      <c r="A25" s="138"/>
      <c r="B25" s="110"/>
      <c r="C25" s="111"/>
      <c r="D25" s="111"/>
      <c r="E25" s="111"/>
      <c r="F25" s="111"/>
      <c r="G25" s="120"/>
      <c r="H25" s="120"/>
      <c r="I25" s="120"/>
      <c r="J25" s="120"/>
      <c r="K25" s="120"/>
      <c r="L25" s="120"/>
      <c r="M25" s="120"/>
      <c r="N25" s="120"/>
      <c r="O25" s="111"/>
      <c r="P25" s="111"/>
    </row>
    <row r="26" spans="1:16" ht="12.75">
      <c r="A26" s="138"/>
      <c r="B26" s="13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11"/>
      <c r="P26" s="111"/>
    </row>
    <row r="27" spans="1:16" ht="12.75">
      <c r="A27" s="138"/>
      <c r="B27" s="13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1"/>
      <c r="P27" s="111"/>
    </row>
    <row r="28" spans="1:16" ht="12.75">
      <c r="A28" s="138"/>
      <c r="B28" s="13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11"/>
      <c r="P28" s="111"/>
    </row>
    <row r="29" spans="1:16" ht="12.75">
      <c r="A29" s="120"/>
      <c r="B29" s="13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11"/>
      <c r="P29" s="111"/>
    </row>
    <row r="30" spans="1:16" ht="12.75">
      <c r="A30" s="120"/>
      <c r="B30" s="13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1"/>
      <c r="P30" s="111"/>
    </row>
    <row r="31" spans="1:16" ht="12.75">
      <c r="A31" s="120"/>
      <c r="B31" s="13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1"/>
      <c r="P31" s="111"/>
    </row>
    <row r="32" spans="1:16" ht="12.75">
      <c r="A32" s="120"/>
      <c r="B32" s="14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11"/>
      <c r="P32" s="111"/>
    </row>
    <row r="33" spans="1:16" ht="12.75">
      <c r="A33" s="120"/>
      <c r="B33" s="13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11"/>
      <c r="P33" s="111"/>
    </row>
    <row r="34" spans="1:16" ht="12.75">
      <c r="A34" s="120"/>
      <c r="B34" s="13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11"/>
      <c r="P34" s="111"/>
    </row>
    <row r="35" spans="1:16" ht="12.75">
      <c r="A35" s="120"/>
      <c r="B35" s="13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11"/>
      <c r="P35" s="111"/>
    </row>
    <row r="36" spans="1:16" ht="12.75">
      <c r="A36" s="120"/>
      <c r="B36" s="13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11"/>
      <c r="P36" s="111"/>
    </row>
    <row r="37" spans="1:16" ht="12.75">
      <c r="A37" s="120"/>
      <c r="B37" s="13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11"/>
      <c r="P37" s="111"/>
    </row>
    <row r="38" spans="1:16" ht="12.75">
      <c r="A38" s="120"/>
      <c r="B38" s="13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11"/>
      <c r="P38" s="111"/>
    </row>
    <row r="39" spans="1:16" ht="12.75">
      <c r="A39" s="120"/>
      <c r="B39" s="13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11"/>
      <c r="P39" s="111"/>
    </row>
    <row r="40" spans="1:16" ht="12.75">
      <c r="A40" s="120"/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1"/>
      <c r="P40" s="111"/>
    </row>
    <row r="41" spans="1:16" ht="12.75">
      <c r="A41" s="120"/>
      <c r="B41" s="13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11"/>
      <c r="P41" s="111"/>
    </row>
    <row r="42" spans="1:16" ht="12.75">
      <c r="A42" s="120"/>
      <c r="B42" s="13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11"/>
      <c r="P42" s="111"/>
    </row>
    <row r="43" spans="1:16" ht="12.75">
      <c r="A43" s="120"/>
      <c r="B43" s="13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11"/>
      <c r="P43" s="111"/>
    </row>
    <row r="44" spans="1:16" ht="12.75">
      <c r="A44" s="120"/>
      <c r="B44" s="13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11"/>
      <c r="P44" s="111"/>
    </row>
    <row r="45" spans="1:16" ht="12.75">
      <c r="A45" s="120"/>
      <c r="B45" s="13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11"/>
      <c r="P45" s="111"/>
    </row>
    <row r="46" spans="1:16" ht="12.75">
      <c r="A46" s="120"/>
      <c r="B46" s="13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11"/>
      <c r="P46" s="111"/>
    </row>
    <row r="47" spans="1:18" ht="12.75">
      <c r="A47" s="120"/>
      <c r="B47" s="13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11"/>
      <c r="P47" s="111"/>
      <c r="Q47" s="111"/>
      <c r="R47" s="111"/>
    </row>
    <row r="48" spans="1:18" ht="12.75">
      <c r="A48" s="120"/>
      <c r="B48" s="13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11"/>
      <c r="P48" s="111"/>
      <c r="Q48" s="111"/>
      <c r="R48" s="111"/>
    </row>
    <row r="49" spans="1:18" ht="12.75">
      <c r="A49" s="120"/>
      <c r="B49" s="13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11"/>
      <c r="P49" s="111"/>
      <c r="Q49" s="111"/>
      <c r="R49" s="111"/>
    </row>
    <row r="50" spans="1:18" ht="12.75">
      <c r="A50" s="120"/>
      <c r="B50" s="139"/>
      <c r="C50" s="120"/>
      <c r="D50" s="120"/>
      <c r="E50" s="120"/>
      <c r="F50" s="120"/>
      <c r="G50" s="141"/>
      <c r="H50" s="120"/>
      <c r="I50" s="120"/>
      <c r="J50" s="120"/>
      <c r="K50" s="120"/>
      <c r="L50" s="120"/>
      <c r="M50" s="120"/>
      <c r="N50" s="120"/>
      <c r="O50" s="111"/>
      <c r="P50" s="111"/>
      <c r="Q50" s="111"/>
      <c r="R50" s="111"/>
    </row>
    <row r="51" spans="1:18" ht="12.75">
      <c r="A51" s="120"/>
      <c r="B51" s="13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11"/>
      <c r="P51" s="111"/>
      <c r="Q51" s="111"/>
      <c r="R51" s="111"/>
    </row>
    <row r="52" spans="1:18" ht="12.75">
      <c r="A52" s="120"/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1"/>
      <c r="P52" s="111"/>
      <c r="Q52" s="111"/>
      <c r="R52" s="111"/>
    </row>
    <row r="53" spans="1:18" ht="12.75">
      <c r="A53" s="120"/>
      <c r="B53" s="13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11"/>
      <c r="P53" s="111"/>
      <c r="Q53" s="111"/>
      <c r="R53" s="111"/>
    </row>
    <row r="54" spans="1:18" ht="12.75">
      <c r="A54" s="120"/>
      <c r="B54" s="13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1"/>
      <c r="P54" s="111"/>
      <c r="Q54" s="111"/>
      <c r="R54" s="111"/>
    </row>
    <row r="55" spans="1:18" ht="12.75">
      <c r="A55" s="120"/>
      <c r="B55" s="13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11"/>
      <c r="P55" s="111"/>
      <c r="Q55" s="111"/>
      <c r="R55" s="111"/>
    </row>
    <row r="56" spans="1:18" ht="12.75">
      <c r="A56" s="120"/>
      <c r="B56" s="13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11"/>
      <c r="P56" s="111"/>
      <c r="Q56" s="111"/>
      <c r="R56" s="111"/>
    </row>
    <row r="57" spans="1:18" ht="12.75">
      <c r="A57" s="120"/>
      <c r="B57" s="13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11"/>
      <c r="P57" s="111"/>
      <c r="Q57" s="111"/>
      <c r="R57" s="111"/>
    </row>
    <row r="58" spans="1:18" ht="12.75">
      <c r="A58" s="120"/>
      <c r="B58" s="13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11"/>
      <c r="P58" s="111"/>
      <c r="Q58" s="111"/>
      <c r="R58" s="111"/>
    </row>
    <row r="59" spans="1:18" ht="12.75">
      <c r="A59" s="120"/>
      <c r="B59" s="13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11"/>
      <c r="P59" s="111"/>
      <c r="Q59" s="111"/>
      <c r="R59" s="111"/>
    </row>
    <row r="60" spans="1:18" ht="12.75">
      <c r="A60" s="120"/>
      <c r="B60" s="13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11"/>
      <c r="P60" s="111"/>
      <c r="Q60" s="111"/>
      <c r="R60" s="111"/>
    </row>
    <row r="61" spans="1:18" ht="12.75">
      <c r="A61" s="120"/>
      <c r="B61" s="13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11"/>
      <c r="P61" s="111"/>
      <c r="Q61" s="111"/>
      <c r="R61" s="111"/>
    </row>
    <row r="62" spans="1:18" ht="12.75">
      <c r="A62" s="120"/>
      <c r="B62" s="13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1"/>
      <c r="P62" s="111"/>
      <c r="Q62" s="111"/>
      <c r="R62" s="111"/>
    </row>
    <row r="63" spans="1:18" ht="12.75">
      <c r="A63" s="120"/>
      <c r="B63" s="13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1"/>
      <c r="P63" s="111"/>
      <c r="Q63" s="111"/>
      <c r="R63" s="111"/>
    </row>
    <row r="64" spans="1:18" ht="12.75">
      <c r="A64" s="120"/>
      <c r="B64" s="13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11"/>
      <c r="P64" s="111"/>
      <c r="Q64" s="111"/>
      <c r="R64" s="111"/>
    </row>
    <row r="65" spans="1:18" ht="12.75">
      <c r="A65" s="120"/>
      <c r="B65" s="142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11"/>
      <c r="P65" s="111"/>
      <c r="Q65" s="111"/>
      <c r="R65" s="111"/>
    </row>
    <row r="66" spans="1:18" ht="12.75">
      <c r="A66" s="120"/>
      <c r="B66" s="13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11"/>
      <c r="P66" s="111"/>
      <c r="Q66" s="111"/>
      <c r="R66" s="111"/>
    </row>
    <row r="67" spans="1:18" ht="12.75">
      <c r="A67" s="120"/>
      <c r="B67" s="13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11"/>
      <c r="P67" s="111"/>
      <c r="Q67" s="111"/>
      <c r="R67" s="111"/>
    </row>
    <row r="68" spans="1:18" ht="12.75">
      <c r="A68" s="120"/>
      <c r="B68" s="13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11"/>
      <c r="P68" s="111"/>
      <c r="Q68" s="111"/>
      <c r="R68" s="111"/>
    </row>
    <row r="69" spans="1:18" ht="12.75">
      <c r="A69" s="120"/>
      <c r="B69" s="13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11"/>
      <c r="P69" s="111"/>
      <c r="Q69" s="111"/>
      <c r="R69" s="111"/>
    </row>
    <row r="70" spans="1:18" ht="12.75">
      <c r="A70" s="120"/>
      <c r="B70" s="13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11"/>
      <c r="P70" s="111"/>
      <c r="Q70" s="111"/>
      <c r="R70" s="111"/>
    </row>
    <row r="71" spans="1:18" ht="12.75">
      <c r="A71" s="120"/>
      <c r="B71" s="14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11"/>
      <c r="P71" s="111"/>
      <c r="Q71" s="111"/>
      <c r="R71" s="111"/>
    </row>
    <row r="72" spans="1:18" ht="12.75">
      <c r="A72" s="120"/>
      <c r="B72" s="13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11"/>
      <c r="P72" s="111"/>
      <c r="Q72" s="111"/>
      <c r="R72" s="111"/>
    </row>
    <row r="73" spans="1:18" ht="12.75">
      <c r="A73" s="120"/>
      <c r="B73" s="13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11"/>
      <c r="P73" s="111"/>
      <c r="Q73" s="111"/>
      <c r="R73" s="111"/>
    </row>
    <row r="74" spans="1:18" ht="12.75">
      <c r="A74" s="120"/>
      <c r="B74" s="13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11"/>
      <c r="P74" s="111"/>
      <c r="Q74" s="111"/>
      <c r="R74" s="111"/>
    </row>
    <row r="75" spans="1:18" ht="12.75">
      <c r="A75" s="120"/>
      <c r="B75" s="13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11"/>
      <c r="P75" s="111"/>
      <c r="Q75" s="111"/>
      <c r="R75" s="111"/>
    </row>
    <row r="76" spans="1:18" ht="12.75">
      <c r="A76" s="120"/>
      <c r="B76" s="13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11"/>
      <c r="P76" s="111"/>
      <c r="Q76" s="111"/>
      <c r="R76" s="111"/>
    </row>
    <row r="77" spans="1:18" ht="12.75">
      <c r="A77" s="120"/>
      <c r="B77" s="13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11"/>
      <c r="P77" s="111"/>
      <c r="Q77" s="111"/>
      <c r="R77" s="111"/>
    </row>
    <row r="78" spans="1:18" ht="12.75">
      <c r="A78" s="120"/>
      <c r="B78" s="13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11"/>
      <c r="P78" s="111"/>
      <c r="Q78" s="111"/>
      <c r="R78" s="111"/>
    </row>
    <row r="79" spans="1:18" ht="12.75">
      <c r="A79" s="120"/>
      <c r="B79" s="13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11"/>
      <c r="P79" s="111"/>
      <c r="Q79" s="111"/>
      <c r="R79" s="111"/>
    </row>
    <row r="80" spans="1:18" ht="12.75">
      <c r="A80" s="120"/>
      <c r="B80" s="13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11"/>
      <c r="P80" s="111"/>
      <c r="Q80" s="111"/>
      <c r="R80" s="111"/>
    </row>
    <row r="81" spans="1:18" ht="12.75">
      <c r="A81" s="120"/>
      <c r="B81" s="13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11"/>
      <c r="P81" s="111"/>
      <c r="Q81" s="111"/>
      <c r="R81" s="111"/>
    </row>
    <row r="82" spans="1:18" ht="12.75">
      <c r="A82" s="120"/>
      <c r="B82" s="13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11"/>
      <c r="P82" s="111"/>
      <c r="Q82" s="111"/>
      <c r="R82" s="111"/>
    </row>
    <row r="83" spans="1:18" ht="12.75">
      <c r="A83" s="120"/>
      <c r="B83" s="139"/>
      <c r="C83" s="143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1:18" ht="12.75">
      <c r="A84" s="120"/>
      <c r="B84" s="139"/>
      <c r="C84" s="143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1:18" ht="12.75">
      <c r="A85" s="120"/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1:18" ht="12.75">
      <c r="A86" s="120"/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1:18" ht="12.75">
      <c r="A87" s="120"/>
      <c r="B87" s="144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1:18" ht="12.75">
      <c r="A88" s="109"/>
      <c r="B88" s="144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1:18" ht="12.75">
      <c r="A89" s="109"/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1:18" ht="12.75">
      <c r="A90" s="109"/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1:18" ht="12.75">
      <c r="A91" s="109"/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1:18" ht="12.75">
      <c r="A92" s="109"/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1:18" ht="12.75">
      <c r="A93" s="109"/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1:18" ht="12.75">
      <c r="A94" s="109"/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1:18" ht="12.7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spans="1:18" ht="12.75">
      <c r="A96" s="109"/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1:18" ht="12.75">
      <c r="A97" s="109"/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1:18" ht="12.75">
      <c r="A98" s="109"/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1:18" ht="12.75">
      <c r="A99" s="109"/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1:18" ht="12.75">
      <c r="A100" s="109"/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1:18" ht="12.75">
      <c r="A101" s="109"/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1:18" ht="12.75">
      <c r="A102" s="109"/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1:18" ht="12.75">
      <c r="A103" s="109"/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1:18" ht="12.75">
      <c r="A104" s="109"/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1:18" ht="12.75">
      <c r="A105" s="109"/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1:18" ht="12.75">
      <c r="A106" s="109"/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1:18" ht="12.75">
      <c r="A107" s="109"/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1:18" ht="12.75">
      <c r="A108" s="109"/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1:18" ht="12.75">
      <c r="A109" s="109"/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1:18" ht="12.75">
      <c r="A110" s="109"/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1:18" ht="12.75">
      <c r="A111" s="109"/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1:18" ht="12.75">
      <c r="A112" s="109"/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1:18" ht="12.75">
      <c r="A113" s="109"/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1:18" ht="12.75">
      <c r="A114" s="109"/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1:18" ht="12.75">
      <c r="A115" s="109"/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1:18" ht="12.75">
      <c r="A116" s="109"/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1:18" ht="12.75">
      <c r="A117" s="109"/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1:18" ht="12.75">
      <c r="A118" s="109"/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1:18" ht="12.75">
      <c r="A119" s="109"/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1:18" ht="12.75">
      <c r="A120" s="109"/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1:18" ht="12.75">
      <c r="A121" s="109"/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1:18" ht="12.75">
      <c r="A122" s="109"/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1:18" ht="12.75">
      <c r="A123" s="109"/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1:18" ht="12.75">
      <c r="A124" s="109"/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1:18" ht="12.75">
      <c r="A125" s="109"/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1:18" ht="12.75">
      <c r="A126" s="109"/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1:18" ht="12.75">
      <c r="A127" s="109"/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1:18" ht="12.75">
      <c r="A128" s="109"/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1:18" ht="12.75">
      <c r="A129" s="109"/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1:18" ht="12.75">
      <c r="A130" s="109"/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1:18" ht="12.75">
      <c r="A131" s="109"/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1:18" ht="12.75">
      <c r="A132" s="109"/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1:18" ht="12.75">
      <c r="A133" s="109"/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1:18" ht="12.75">
      <c r="A134" s="109"/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1:18" ht="12.75">
      <c r="A135" s="109"/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1:18" ht="12.75">
      <c r="A136" s="109"/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1:18" ht="12.75">
      <c r="A137" s="109"/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1:18" ht="12.75">
      <c r="A138" s="109"/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1:18" ht="12.75">
      <c r="A139" s="109"/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1:18" ht="12.75">
      <c r="A140" s="109"/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1:18" ht="12.75">
      <c r="A141" s="109"/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1:18" ht="12.75">
      <c r="A142" s="109"/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1:18" ht="12.75">
      <c r="A143" s="109"/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1:18" ht="12.75">
      <c r="A144" s="109"/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1:18" ht="12.75">
      <c r="A145" s="109"/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1:18" ht="12.75">
      <c r="A146" s="109"/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1:18" ht="12.75">
      <c r="A147" s="109"/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1:18" ht="12.75">
      <c r="A148" s="109"/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1:18" ht="12.75">
      <c r="A149" s="109"/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1:18" ht="12.75">
      <c r="A150" s="109"/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1:18" ht="12.75">
      <c r="A151" s="109"/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1:18" ht="12.75">
      <c r="A152" s="109"/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1:18" ht="12.75">
      <c r="A153" s="109"/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1:18" ht="12.75">
      <c r="A154" s="109"/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1:18" ht="12.75">
      <c r="A155" s="109"/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1:18" ht="12.75">
      <c r="A156" s="109"/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1:18" ht="12.75">
      <c r="A157" s="109"/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1:18" ht="12.75">
      <c r="A158" s="109"/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1:18" ht="12.75">
      <c r="A159" s="109"/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1:18" ht="12.75">
      <c r="A160" s="109"/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1:18" ht="12.75">
      <c r="A161" s="109"/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1:18" ht="12.75">
      <c r="A162" s="109"/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1:18" ht="12.75">
      <c r="A163" s="109"/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1:18" ht="12.75">
      <c r="A164" s="109"/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1:18" ht="12.75">
      <c r="A165" s="109"/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1:18" ht="12.75">
      <c r="A166" s="109"/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1:18" ht="12.75">
      <c r="A167" s="109"/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1:18" ht="12.75">
      <c r="A168" s="109"/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1:18" ht="12.75">
      <c r="A169" s="109"/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1:18" ht="12.75">
      <c r="A170" s="109"/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1:18" ht="12.75">
      <c r="A171" s="109"/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1:18" ht="12.75">
      <c r="A172" s="109"/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1:18" ht="12.75">
      <c r="A173" s="109"/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1:18" ht="12.75">
      <c r="A174" s="109"/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1:18" ht="12.75">
      <c r="A175" s="109"/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1:18" ht="12.75">
      <c r="A176" s="109"/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1:18" ht="12.75">
      <c r="A177" s="109"/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1:18" ht="12.75">
      <c r="A178" s="109"/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1:18" ht="12.75">
      <c r="A179" s="109"/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1:18" ht="12.75">
      <c r="A180" s="109"/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1:18" ht="12.75">
      <c r="A181" s="109"/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1:18" ht="12.75">
      <c r="A182" s="109"/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1:18" ht="12.75">
      <c r="A183" s="109"/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1:18" ht="12.75">
      <c r="A184" s="109"/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1:18" ht="12.75">
      <c r="A185" s="109"/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1:18" ht="12.75">
      <c r="A186" s="109"/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1:18" ht="12.75">
      <c r="A187" s="109"/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1:18" ht="12.75">
      <c r="A188" s="109"/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1:18" ht="12.75">
      <c r="A189" s="109"/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1:18" ht="12.75">
      <c r="A190" s="109"/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1:18" ht="12.75">
      <c r="A191" s="109"/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1:18" ht="12.75">
      <c r="A192" s="109"/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1:18" ht="12.75">
      <c r="A193" s="109"/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1:18" ht="12.75">
      <c r="A194" s="109"/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1:18" ht="12.75">
      <c r="A195" s="109"/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1:18" ht="12.75">
      <c r="A196" s="109"/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1:18" ht="12.75">
      <c r="A197" s="109"/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1:18" ht="12.75">
      <c r="A198" s="109"/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1:18" ht="12.75">
      <c r="A199" s="109"/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1:18" ht="12.75">
      <c r="A200" s="109"/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1:18" ht="12.75">
      <c r="A201" s="109"/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1:18" ht="12.75">
      <c r="A202" s="109"/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1:18" ht="12.75">
      <c r="A203" s="109"/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1:18" ht="12.75">
      <c r="A204" s="109"/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1:18" ht="12.75">
      <c r="A205" s="109"/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1:18" ht="12.75">
      <c r="A206" s="109"/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1:18" ht="12.75">
      <c r="A207" s="109"/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1:18" ht="12.75">
      <c r="A208" s="109"/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1:18" ht="12.75">
      <c r="A209" s="109"/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1:18" ht="12.75">
      <c r="A210" s="109"/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1:18" ht="12.75">
      <c r="A211" s="109"/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1:18" ht="12.75">
      <c r="A212" s="109"/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1:18" ht="12.75">
      <c r="A213" s="109"/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1:18" ht="12.75">
      <c r="A214" s="109"/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1:18" ht="12.75">
      <c r="A215" s="109"/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1:18" ht="12.75">
      <c r="A216" s="109"/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1:18" ht="12.75">
      <c r="A217" s="109"/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1:18" ht="12.75">
      <c r="A218" s="109"/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1:18" ht="12.75">
      <c r="A219" s="109"/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1:18" ht="12.75">
      <c r="A220" s="109"/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1:18" ht="12.75">
      <c r="A221" s="109"/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1:18" ht="12.75">
      <c r="A222" s="109"/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1:18" ht="12.75">
      <c r="A223" s="109"/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1:18" ht="12.75">
      <c r="A224" s="109"/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1:18" ht="12.75">
      <c r="A225" s="109"/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1:18" ht="12.75">
      <c r="A226" s="109"/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1:18" ht="12.75">
      <c r="A227" s="109"/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1:18" ht="12.75">
      <c r="A228" s="109"/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1:18" ht="12.75">
      <c r="A229" s="109"/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1:18" ht="12.75">
      <c r="A230" s="109"/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1:18" ht="12.75">
      <c r="A231" s="109"/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1:18" ht="12.75">
      <c r="A232" s="109"/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1:18" ht="12.75">
      <c r="A233" s="109"/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1:18" ht="12.75">
      <c r="A234" s="109"/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1:18" ht="12.75">
      <c r="A235" s="109"/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1:18" ht="12.75">
      <c r="A236" s="109"/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1:18" ht="12.75">
      <c r="A237" s="109"/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1:18" ht="12.75">
      <c r="A238" s="109"/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1:18" ht="12.75">
      <c r="A239" s="109"/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1:18" ht="12.75">
      <c r="A240" s="109"/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1:18" ht="12.75">
      <c r="A241" s="109"/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1:18" ht="12.75">
      <c r="A242" s="109"/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1:18" ht="12.75">
      <c r="A243" s="109"/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1:18" ht="12.75">
      <c r="A244" s="109"/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1:18" ht="12.75">
      <c r="A245" s="109"/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1:18" ht="12.75">
      <c r="A246" s="109"/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1:18" ht="12.75">
      <c r="A247" s="109"/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1:18" ht="12.75">
      <c r="A248" s="109"/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1:18" ht="12.75">
      <c r="A249" s="109"/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1:18" ht="12.75">
      <c r="A250" s="109"/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1:18" ht="12.75">
      <c r="A251" s="109"/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1:18" ht="12.75">
      <c r="A252" s="109"/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1:18" ht="12.75">
      <c r="A253" s="109"/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1:18" ht="12.75">
      <c r="A254" s="109"/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1:18" ht="12.75">
      <c r="A255" s="109"/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1:18" ht="12.75">
      <c r="A256" s="109"/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1:18" ht="12.75">
      <c r="A257" s="109"/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1:18" ht="12.75">
      <c r="A258" s="109"/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1:18" ht="12.75">
      <c r="A259" s="109"/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1:18" ht="12.75">
      <c r="A260" s="109"/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1:18" ht="12.75">
      <c r="A261" s="109"/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1:18" ht="12.75">
      <c r="A262" s="109"/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1:18" ht="12.75">
      <c r="A263" s="109"/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1:18" ht="12.75">
      <c r="A264" s="109"/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1:18" ht="12.75">
      <c r="A265" s="109"/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1:18" ht="12.75">
      <c r="A266" s="109"/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1:18" ht="12.75">
      <c r="A267" s="109"/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1:18" ht="12.75">
      <c r="A268" s="109"/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1:18" ht="12.75">
      <c r="A269" s="109"/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1:18" ht="12.75">
      <c r="A270" s="109"/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1:18" ht="12.75">
      <c r="A271" s="109"/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1:18" ht="12.75">
      <c r="A272" s="109"/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1:18" ht="12.75">
      <c r="A273" s="109"/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1:18" ht="12.75">
      <c r="A274" s="109"/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1:18" ht="12.75">
      <c r="A275" s="109"/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1:18" ht="12.75">
      <c r="A276" s="109"/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1:18" ht="12.75">
      <c r="A277" s="109"/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1:18" ht="12.75">
      <c r="A278" s="109"/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1:18" ht="12.75">
      <c r="A279" s="109"/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1:18" ht="12.75">
      <c r="A280" s="109"/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1:18" ht="12.75">
      <c r="A281" s="109"/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1:18" ht="12.75">
      <c r="A282" s="109"/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1:18" ht="12.75">
      <c r="A283" s="109"/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1:18" ht="12.75">
      <c r="A284" s="109"/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1:18" ht="12.75">
      <c r="A285" s="109"/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1:18" ht="12.75">
      <c r="A286" s="109"/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1:18" ht="12.75">
      <c r="A287" s="109"/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1:18" ht="12.75">
      <c r="A288" s="109"/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1:18" ht="12.75">
      <c r="A289" s="109"/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1:18" ht="12.75">
      <c r="A290" s="109"/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1:18" ht="12.75">
      <c r="A291" s="109"/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1:18" ht="12.75">
      <c r="A292" s="109"/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1:18" ht="12.75">
      <c r="A293" s="109"/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1:18" ht="12.75">
      <c r="A294" s="109"/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1:18" ht="12.75">
      <c r="A295" s="109"/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1:18" ht="12.75">
      <c r="A296" s="109"/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1:18" ht="12.75">
      <c r="A297" s="109"/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1:18" ht="12.75">
      <c r="A298" s="109"/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1:18" ht="12.75">
      <c r="A299" s="109"/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1:18" ht="12.75">
      <c r="A300" s="109"/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1:18" ht="12.75">
      <c r="A301" s="109"/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1:18" ht="12.75">
      <c r="A302" s="109"/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1:18" ht="12.75">
      <c r="A303" s="109"/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1:18" ht="12.75">
      <c r="A304" s="109"/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1:18" ht="12.75">
      <c r="A305" s="109"/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1:18" ht="12.75">
      <c r="A306" s="109"/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1:18" ht="12.75">
      <c r="A307" s="109"/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1:18" ht="12.75">
      <c r="A308" s="109"/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1:18" ht="12.75">
      <c r="A309" s="109"/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1:18" ht="12.75">
      <c r="A310" s="109"/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1:18" ht="12.75">
      <c r="A311" s="109"/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1:18" ht="12.75">
      <c r="A312" s="109"/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1:18" ht="12.75">
      <c r="A313" s="109"/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1:18" ht="12.75">
      <c r="A314" s="109"/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1:18" ht="12.75">
      <c r="A315" s="109"/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1:18" ht="12.75">
      <c r="A316" s="109"/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1:18" ht="12.75">
      <c r="A317" s="109"/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1:18" ht="12.75">
      <c r="A318" s="109"/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1:18" ht="12.75">
      <c r="A319" s="109"/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1:18" ht="12.75">
      <c r="A320" s="109"/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1:18" ht="12.75">
      <c r="A321" s="109"/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1:18" ht="12.75">
      <c r="A322" s="109"/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1:18" ht="12.75">
      <c r="A323" s="109"/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1:18" ht="12.75">
      <c r="A324" s="109"/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1:18" ht="12.75">
      <c r="A325" s="109"/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1:18" ht="12.75">
      <c r="A326" s="109"/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1:18" ht="12.75">
      <c r="A327" s="109"/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1:18" ht="12.75">
      <c r="A328" s="109"/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1:18" ht="12.75">
      <c r="A329" s="109"/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1:18" ht="12.75">
      <c r="A330" s="109"/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1:18" ht="12.75">
      <c r="A331" s="109"/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1:18" ht="12.75">
      <c r="A332" s="109"/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1:18" ht="12.75">
      <c r="A333" s="109"/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1:18" ht="12.75">
      <c r="A334" s="109"/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1:18" ht="12.75">
      <c r="A335" s="109"/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1:18" ht="12.75">
      <c r="A336" s="109"/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1:18" ht="12.75">
      <c r="A337" s="109"/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1:18" ht="12.75">
      <c r="A338" s="109"/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1:18" ht="12.75">
      <c r="A339" s="109"/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1:18" ht="12.75">
      <c r="A340" s="109"/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1:18" ht="12.75">
      <c r="A341" s="109"/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1:18" ht="12.75">
      <c r="A342" s="109"/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1:18" ht="12.75">
      <c r="A343" s="109"/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1:18" ht="12.75">
      <c r="A344" s="109"/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1:18" ht="12.75">
      <c r="A345" s="109"/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1:18" ht="12.75">
      <c r="A346" s="109"/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1:18" ht="12.75">
      <c r="A347" s="109"/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1:18" ht="12.75">
      <c r="A348" s="109"/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1:18" ht="12.75">
      <c r="A349" s="109"/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1:18" ht="12.75">
      <c r="A350" s="109"/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1:18" ht="12.75">
      <c r="A351" s="109"/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1:18" ht="12.75">
      <c r="A352" s="109"/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1:18" ht="12.75">
      <c r="A353" s="109"/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1:18" ht="12.75">
      <c r="A354" s="109"/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1:18" ht="12.75">
      <c r="A355" s="109"/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1:18" ht="12.75">
      <c r="A356" s="109"/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1:18" ht="12.75">
      <c r="A357" s="109"/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1:18" ht="12.75">
      <c r="A358" s="109"/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1:18" ht="12.75">
      <c r="A359" s="109"/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1:18" ht="12.75">
      <c r="A360" s="109"/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1:18" ht="12.75">
      <c r="A361" s="109"/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1:18" ht="12.75">
      <c r="A362" s="109"/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1:18" ht="12.75">
      <c r="A363" s="109"/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1:18" ht="12.75">
      <c r="A364" s="109"/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1:18" ht="12.75">
      <c r="A365" s="109"/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1:18" ht="12.75">
      <c r="A366" s="109"/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1:18" ht="12.75">
      <c r="A367" s="109"/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1:18" ht="12.75">
      <c r="A368" s="109"/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1:18" ht="12.75">
      <c r="A369" s="109"/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1:18" ht="12.75">
      <c r="A370" s="109"/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1:18" ht="12.75">
      <c r="A371" s="109"/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1:18" ht="12.75">
      <c r="A372" s="109"/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1:18" ht="12.75">
      <c r="A373" s="109"/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1:18" ht="12.75">
      <c r="A374" s="109"/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1:18" ht="12.75">
      <c r="A375" s="109"/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1:18" ht="12.75">
      <c r="A376" s="109"/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1:18" ht="12.75">
      <c r="A377" s="109"/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1:18" ht="12.75">
      <c r="A378" s="109"/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1:18" ht="12.75">
      <c r="A379" s="109"/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1:18" ht="12.75">
      <c r="A380" s="109"/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1:18" ht="12.75">
      <c r="A381" s="109"/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1:18" ht="12.75">
      <c r="A382" s="109"/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1:18" ht="12.75">
      <c r="A383" s="109"/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1:18" ht="12.75">
      <c r="A384" s="109"/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1:18" ht="12.75">
      <c r="A385" s="109"/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1:18" ht="12.75">
      <c r="A386" s="109"/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1:18" ht="12.75">
      <c r="A387" s="109"/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1:18" ht="12.75">
      <c r="A388" s="109"/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1:18" ht="12.75">
      <c r="A389" s="109"/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1:18" ht="12.75">
      <c r="A390" s="109"/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1:18" ht="12.75">
      <c r="A391" s="109"/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1:18" ht="12.75">
      <c r="A392" s="109"/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1:18" ht="12.75">
      <c r="A393" s="109"/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1:18" ht="12.75">
      <c r="A394" s="109"/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1:18" ht="12.75">
      <c r="A395" s="109"/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1:18" ht="12.75">
      <c r="A396" s="109"/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1:18" ht="12.75">
      <c r="A397" s="109"/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1:18" ht="12.75">
      <c r="A398" s="109"/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1:18" ht="12.75">
      <c r="A399" s="109"/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1:18" ht="12.75">
      <c r="A400" s="109"/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1:18" ht="12.75">
      <c r="A401" s="109"/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1:18" ht="12.75">
      <c r="A402" s="109"/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1:18" ht="12.75">
      <c r="A403" s="109"/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1:18" ht="12.75">
      <c r="A404" s="109"/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1:18" ht="12.75">
      <c r="A405" s="109"/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1:18" ht="12.75">
      <c r="A406" s="109"/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1:18" ht="12.75">
      <c r="A407" s="109"/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1:18" ht="12.75">
      <c r="A408" s="109"/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1:18" ht="12.75">
      <c r="A409" s="109"/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1:18" ht="12.75">
      <c r="A410" s="109"/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1:18" ht="12.75">
      <c r="A411" s="109"/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1:18" ht="12.75">
      <c r="A412" s="109"/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1:18" ht="12.75">
      <c r="A413" s="109"/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1:18" ht="12.75">
      <c r="A414" s="109"/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1:18" ht="12.75">
      <c r="A415" s="109"/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1:18" ht="12.75">
      <c r="A416" s="109"/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1:18" ht="12.75">
      <c r="A417" s="109"/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1:18" ht="12.75">
      <c r="A418" s="109"/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1:18" ht="12.75">
      <c r="A419" s="109"/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1:18" ht="12.75">
      <c r="A420" s="109"/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1:18" ht="12.75">
      <c r="A421" s="109"/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1:18" ht="12.75">
      <c r="A422" s="109"/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1:18" ht="12.75">
      <c r="A423" s="109"/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1:18" ht="12.75">
      <c r="A424" s="109"/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1:18" ht="12.75">
      <c r="A425" s="109"/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1:18" ht="12.75">
      <c r="A426" s="109"/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1:18" ht="12.75">
      <c r="A427" s="109"/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1:18" ht="12.75">
      <c r="A428" s="109"/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1:18" ht="12.75">
      <c r="A429" s="109"/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1:18" ht="12.75">
      <c r="A430" s="109"/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1:18" ht="12.75">
      <c r="A431" s="109"/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1:18" ht="12.75">
      <c r="A432" s="109"/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1:18" ht="12.75">
      <c r="A433" s="109"/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1:18" ht="12.75">
      <c r="A434" s="109"/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1:18" ht="12.75">
      <c r="A435" s="109"/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1:18" ht="12.75">
      <c r="A436" s="109"/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1:18" ht="12.75">
      <c r="A437" s="109"/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1:18" ht="12.75">
      <c r="A438" s="109"/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1:18" ht="12.75">
      <c r="A439" s="109"/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1:18" ht="12.75">
      <c r="A440" s="109"/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1:18" ht="12.75">
      <c r="A441" s="109"/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1:18" ht="12.75">
      <c r="A442" s="109"/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1:18" ht="12.75">
      <c r="A443" s="109"/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1:18" ht="12.75">
      <c r="A444" s="109"/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1:18" ht="12.75">
      <c r="A445" s="109"/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1:18" ht="12.75">
      <c r="A446" s="109"/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1:18" ht="12.75">
      <c r="A447" s="109"/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1:18" ht="12.75">
      <c r="A448" s="109"/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1:18" ht="12.75">
      <c r="A449" s="109"/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1:18" ht="12.75">
      <c r="A450" s="109"/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1:18" ht="12.75">
      <c r="A451" s="109"/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1:18" ht="12.75">
      <c r="A452" s="109"/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1:18" ht="12.75">
      <c r="A453" s="109"/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1:18" ht="12.75">
      <c r="A454" s="109"/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1:18" ht="12.75">
      <c r="A455" s="109"/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1:18" ht="12.75">
      <c r="A456" s="109"/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1:18" ht="12.75">
      <c r="A457" s="109"/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1:18" ht="12.75">
      <c r="A458" s="109"/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1:18" ht="12.75">
      <c r="A459" s="109"/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1:18" ht="12.75">
      <c r="A460" s="109"/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1:18" ht="12.75">
      <c r="A461" s="109"/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1:18" ht="12.75">
      <c r="A462" s="109"/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1:18" ht="12.75">
      <c r="A463" s="109"/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1:18" ht="12.75">
      <c r="A464" s="109"/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1:18" ht="12.75">
      <c r="A465" s="109"/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1:18" ht="12.75">
      <c r="A466" s="109"/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1:18" ht="12.75">
      <c r="A467" s="109"/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1:18" ht="12.75">
      <c r="A468" s="109"/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1:18" ht="12.75">
      <c r="A469" s="109"/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1:18" ht="12.75">
      <c r="A470" s="109"/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1:18" ht="12.75">
      <c r="A471" s="109"/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1:18" ht="12.75">
      <c r="A472" s="109"/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1:18" ht="12.75">
      <c r="A473" s="109"/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1:18" ht="12.75">
      <c r="A474" s="109"/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1:18" ht="12.75">
      <c r="A475" s="109"/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1:18" ht="12.75">
      <c r="A476" s="109"/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1:18" ht="12.75">
      <c r="A477" s="109"/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1:18" ht="12.75">
      <c r="A478" s="109"/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1:18" ht="12.75">
      <c r="A479" s="109"/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1:18" ht="12.75">
      <c r="A480" s="109"/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1:18" ht="12.75">
      <c r="A481" s="109"/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1:18" ht="12.75">
      <c r="A482" s="109"/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1:18" ht="12.75">
      <c r="A483" s="109"/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1:18" ht="12.75">
      <c r="A484" s="109"/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1:18" ht="12.75">
      <c r="A485" s="109"/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1:18" ht="12.75">
      <c r="A486" s="109"/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1:18" ht="12.75">
      <c r="A487" s="109"/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1:18" ht="12.75">
      <c r="A488" s="109"/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1:18" ht="12.75">
      <c r="A489" s="109"/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1:18" ht="12.75">
      <c r="A490" s="109"/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1:18" ht="12.75">
      <c r="A491" s="109"/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1:18" ht="12.75">
      <c r="A492" s="109"/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1:18" ht="12.75">
      <c r="A493" s="109"/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1:18" ht="12.75">
      <c r="A494" s="109"/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1:18" ht="12.75">
      <c r="A495" s="109"/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1:18" ht="12.75">
      <c r="A496" s="109"/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1:18" ht="12.75">
      <c r="A497" s="109"/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1:18" ht="12.75">
      <c r="A498" s="109"/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1:18" ht="12.75">
      <c r="A499" s="109"/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1:18" ht="12.75">
      <c r="A500" s="109"/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1:18" ht="12.75">
      <c r="A501" s="109"/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1:18" ht="12.75">
      <c r="A502" s="109"/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1:18" ht="12.75">
      <c r="A503" s="109"/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1:18" ht="12.75">
      <c r="A504" s="109"/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1:18" ht="12.75">
      <c r="A505" s="109"/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1:18" ht="12.75">
      <c r="A506" s="109"/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1:18" ht="12.75">
      <c r="A507" s="109"/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1:18" ht="12.75">
      <c r="A508" s="109"/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1:18" ht="12.75">
      <c r="A509" s="109"/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1:18" ht="12.75">
      <c r="A510" s="109"/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1:18" ht="12.75">
      <c r="A511" s="109"/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1:18" ht="12.75">
      <c r="A512" s="109"/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1:18" ht="12.75">
      <c r="A513" s="109"/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1:18" ht="12.75">
      <c r="A514" s="109"/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1:18" ht="12.75">
      <c r="A515" s="109"/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1:18" ht="12.75">
      <c r="A516" s="109"/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1:18" ht="12.75">
      <c r="A517" s="109"/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1:18" ht="12.75">
      <c r="A518" s="109"/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1:18" ht="12.75">
      <c r="A519" s="109"/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1:18" ht="12.75">
      <c r="A520" s="109"/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1:18" ht="12.75">
      <c r="A521" s="109"/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1:18" ht="12.75">
      <c r="A522" s="109"/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1:18" ht="12.75">
      <c r="A523" s="109"/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1:18" ht="12.75">
      <c r="A524" s="109"/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1:18" ht="12.75">
      <c r="A525" s="109"/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1:18" ht="12.75">
      <c r="A526" s="109"/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1:18" ht="12.75">
      <c r="A527" s="109"/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1:18" ht="12.75">
      <c r="A528" s="109"/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1:18" ht="12.75">
      <c r="A529" s="109"/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1:18" ht="12.75">
      <c r="A530" s="109"/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1:18" ht="12.75">
      <c r="A531" s="109"/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1:18" ht="12.75">
      <c r="A532" s="109"/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1:18" ht="12.75">
      <c r="A533" s="109"/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1:18" ht="12.75">
      <c r="A534" s="109"/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1:18" ht="12.75">
      <c r="A535" s="109"/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1:18" ht="12.75">
      <c r="A536" s="109"/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1:18" ht="12.75">
      <c r="A537" s="109"/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1:18" ht="12.75">
      <c r="A538" s="109"/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1:18" ht="12.75">
      <c r="A539" s="109"/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1:18" ht="12.75">
      <c r="A540" s="109"/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1:18" ht="12.75">
      <c r="A541" s="109"/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1:18" ht="12.75">
      <c r="A542" s="109"/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1:18" ht="12.75">
      <c r="A543" s="109"/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1:18" ht="12.75">
      <c r="A544" s="109"/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1:18" ht="12.75">
      <c r="A545" s="109"/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1:18" ht="12.75">
      <c r="A546" s="109"/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1:18" ht="12.75">
      <c r="A547" s="109"/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1:18" ht="12.75">
      <c r="A548" s="109"/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1:18" ht="12.75">
      <c r="A549" s="109"/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1:18" ht="12.75">
      <c r="A550" s="109"/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1:18" ht="12.75">
      <c r="A551" s="109"/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1:18" ht="12.75">
      <c r="A552" s="109"/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1:18" ht="12.75">
      <c r="A553" s="109"/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1:18" ht="12.75">
      <c r="A554" s="109"/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1:18" ht="12.75">
      <c r="A555" s="109"/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1:18" ht="12.75">
      <c r="A556" s="109"/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1:18" ht="12.75">
      <c r="A557" s="109"/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1:18" ht="12.75">
      <c r="A558" s="109"/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1:18" ht="12.75">
      <c r="A559" s="109"/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1:18" ht="12.75">
      <c r="A560" s="109"/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1:18" ht="12.75">
      <c r="A561" s="109"/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1:18" ht="12.75">
      <c r="A562" s="109"/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1:18" ht="12.75">
      <c r="A563" s="109"/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1:18" ht="12.75">
      <c r="A564" s="109"/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1:18" ht="12.75">
      <c r="A565" s="109"/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1:18" ht="12.75">
      <c r="A566" s="109"/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1:18" ht="12.75">
      <c r="A567" s="109"/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1:18" ht="12.75">
      <c r="A568" s="109"/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1:18" ht="12.75">
      <c r="A569" s="109"/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1:18" ht="12.75">
      <c r="A570" s="109"/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1:18" ht="12.75">
      <c r="A571" s="109"/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1:18" ht="12.75">
      <c r="A572" s="109"/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1:18" ht="12.75">
      <c r="A573" s="109"/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1:18" ht="12.75">
      <c r="A574" s="109"/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1:18" ht="12.75">
      <c r="A575" s="109"/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1:18" ht="12.75">
      <c r="A576" s="109"/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1:18" ht="12.75">
      <c r="A577" s="109"/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1:18" ht="12.75">
      <c r="A578" s="109"/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1:18" ht="12.75">
      <c r="A579" s="109"/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1:18" ht="12.75">
      <c r="A580" s="109"/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</sheetData>
  <sheetProtection/>
  <mergeCells count="7">
    <mergeCell ref="A22:C22"/>
    <mergeCell ref="F6:F7"/>
    <mergeCell ref="D6:E6"/>
    <mergeCell ref="A6:A7"/>
    <mergeCell ref="B6:B7"/>
    <mergeCell ref="C6:C7"/>
    <mergeCell ref="E22:F22"/>
  </mergeCells>
  <printOptions horizontalCentered="1"/>
  <pageMargins left="0.87" right="0.32" top="0.77" bottom="0.3937007874015748" header="0.49" footer="0.44"/>
  <pageSetup horizontalDpi="600" verticalDpi="600" orientation="portrait" paperSize="9" scale="65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286"/>
  <sheetViews>
    <sheetView showZeros="0" zoomScaleSheetLayoutView="100" zoomScalePageLayoutView="0" workbookViewId="0" topLeftCell="A3">
      <pane xSplit="2" ySplit="5" topLeftCell="J86" activePane="bottomRight" state="frozen"/>
      <selection pane="topLeft" activeCell="A3" sqref="A3"/>
      <selection pane="topRight" activeCell="C3" sqref="C3"/>
      <selection pane="bottomLeft" activeCell="A8" sqref="A8"/>
      <selection pane="bottomRight" activeCell="C86" sqref="C86"/>
    </sheetView>
  </sheetViews>
  <sheetFormatPr defaultColWidth="9.33203125" defaultRowHeight="12.75"/>
  <cols>
    <col min="1" max="1" width="12" style="17" customWidth="1"/>
    <col min="2" max="2" width="40.16015625" style="12" customWidth="1"/>
    <col min="3" max="3" width="21.33203125" style="1" customWidth="1"/>
    <col min="4" max="4" width="21" style="0" customWidth="1"/>
    <col min="5" max="5" width="19.5" style="0" customWidth="1"/>
    <col min="6" max="6" width="20.16015625" style="0" customWidth="1"/>
    <col min="7" max="7" width="20.83203125" style="0" customWidth="1"/>
    <col min="8" max="8" width="20.83203125" style="5" customWidth="1"/>
    <col min="9" max="9" width="18.33203125" style="0" customWidth="1"/>
    <col min="10" max="10" width="19.16015625" style="0" customWidth="1"/>
    <col min="11" max="11" width="20.33203125" style="0" customWidth="1"/>
    <col min="12" max="12" width="17.33203125" style="0" customWidth="1"/>
    <col min="13" max="13" width="19.16015625" style="0" customWidth="1"/>
    <col min="14" max="14" width="21.33203125" style="1" customWidth="1"/>
  </cols>
  <sheetData>
    <row r="1" spans="1:3" ht="12.75">
      <c r="A1" s="55"/>
      <c r="B1" s="54"/>
      <c r="C1" s="56"/>
    </row>
    <row r="2" spans="1:14" ht="105" customHeight="1" thickBot="1">
      <c r="A2" s="14"/>
      <c r="B2" s="54"/>
      <c r="N2" s="13" t="s">
        <v>34</v>
      </c>
    </row>
    <row r="3" spans="1:14" ht="15.75" customHeight="1" thickBot="1">
      <c r="A3" s="293" t="s">
        <v>26</v>
      </c>
      <c r="B3" s="53" t="s">
        <v>12</v>
      </c>
      <c r="C3" s="297" t="s">
        <v>4</v>
      </c>
      <c r="D3" s="280"/>
      <c r="E3" s="280"/>
      <c r="F3" s="280"/>
      <c r="G3" s="281"/>
      <c r="H3" s="279" t="s">
        <v>6</v>
      </c>
      <c r="I3" s="297"/>
      <c r="J3" s="297"/>
      <c r="K3" s="297"/>
      <c r="L3" s="297"/>
      <c r="M3" s="282"/>
      <c r="N3" s="276" t="s">
        <v>3</v>
      </c>
    </row>
    <row r="4" spans="1:14" ht="15.75" customHeight="1" thickBot="1">
      <c r="A4" s="294"/>
      <c r="B4" s="50"/>
      <c r="C4" s="282" t="s">
        <v>5</v>
      </c>
      <c r="D4" s="279" t="s">
        <v>10</v>
      </c>
      <c r="E4" s="280"/>
      <c r="F4" s="280"/>
      <c r="G4" s="281"/>
      <c r="H4" s="289" t="s">
        <v>5</v>
      </c>
      <c r="I4" s="279" t="s">
        <v>10</v>
      </c>
      <c r="J4" s="280"/>
      <c r="K4" s="280"/>
      <c r="L4" s="280"/>
      <c r="M4" s="20"/>
      <c r="N4" s="277"/>
    </row>
    <row r="5" spans="1:14" ht="15.75" customHeight="1" thickBot="1">
      <c r="A5" s="295"/>
      <c r="B5" s="50"/>
      <c r="C5" s="283"/>
      <c r="D5" s="285" t="s">
        <v>7</v>
      </c>
      <c r="E5" s="279" t="s">
        <v>11</v>
      </c>
      <c r="F5" s="281"/>
      <c r="G5" s="287" t="s">
        <v>20</v>
      </c>
      <c r="H5" s="290"/>
      <c r="I5" s="285" t="s">
        <v>22</v>
      </c>
      <c r="J5" s="292" t="s">
        <v>11</v>
      </c>
      <c r="K5" s="284"/>
      <c r="L5" s="287" t="s">
        <v>20</v>
      </c>
      <c r="M5" s="287" t="s">
        <v>23</v>
      </c>
      <c r="N5" s="277"/>
    </row>
    <row r="6" spans="1:14" ht="39.75" customHeight="1" thickBot="1">
      <c r="A6" s="51" t="s">
        <v>25</v>
      </c>
      <c r="B6" s="263" t="s">
        <v>27</v>
      </c>
      <c r="C6" s="284"/>
      <c r="D6" s="286"/>
      <c r="E6" s="260" t="s">
        <v>18</v>
      </c>
      <c r="F6" s="261" t="s">
        <v>19</v>
      </c>
      <c r="G6" s="288"/>
      <c r="H6" s="291"/>
      <c r="I6" s="286"/>
      <c r="J6" s="260" t="s">
        <v>18</v>
      </c>
      <c r="K6" s="261" t="s">
        <v>19</v>
      </c>
      <c r="L6" s="288"/>
      <c r="M6" s="288"/>
      <c r="N6" s="278"/>
    </row>
    <row r="7" spans="1:14" ht="17.25" customHeight="1">
      <c r="A7" s="52">
        <v>1</v>
      </c>
      <c r="B7" s="70">
        <v>2</v>
      </c>
      <c r="C7" s="41">
        <v>3</v>
      </c>
      <c r="D7" s="22">
        <v>4</v>
      </c>
      <c r="E7" s="22">
        <v>5</v>
      </c>
      <c r="F7" s="22">
        <v>6</v>
      </c>
      <c r="G7" s="22">
        <v>7</v>
      </c>
      <c r="H7" s="21" t="s">
        <v>21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33" t="s">
        <v>2</v>
      </c>
    </row>
    <row r="8" spans="1:214" s="59" customFormat="1" ht="30.75" customHeight="1">
      <c r="A8" s="90" t="s">
        <v>37</v>
      </c>
      <c r="B8" s="60" t="s">
        <v>223</v>
      </c>
      <c r="C8" s="61">
        <f>D8+G8</f>
        <v>1990261</v>
      </c>
      <c r="D8" s="62">
        <f>D9+D10+D11+D12+D13+D14+D15+D16+D17+D19+D20+D21+D22+D23+D25</f>
        <v>1990261</v>
      </c>
      <c r="E8" s="62">
        <f>E9+E10+E11+E12+E13+E14+E15+E16+E17+E19+E20+E21+E22+E23+E25</f>
        <v>1090374</v>
      </c>
      <c r="F8" s="62">
        <f>F9+F10+F11+F12+F13+F14+F15+F16+F17+F19+F20+F21+F22+F23+F25</f>
        <v>0</v>
      </c>
      <c r="G8" s="62">
        <f>G9+G10+G11+G12+G13+G14+G15+G16+G17+G19+G20+G21+G22+G23+G25</f>
        <v>0</v>
      </c>
      <c r="H8" s="62">
        <f>I8+L8</f>
        <v>0</v>
      </c>
      <c r="I8" s="62">
        <f>I9+I10+I11+I12+I13+I14+I15+I16+I17+I19+I20+I21+I22+I23+I25</f>
        <v>0</v>
      </c>
      <c r="J8" s="62">
        <f>J9+J10+J11+J12+J13+J14+J15+J16+J17+J19+J20+J21+J22+J23+J25</f>
        <v>0</v>
      </c>
      <c r="K8" s="62">
        <f>K9+K10+K11+K12+K13+K14+K15+K16+K17+K19+K20+K21+K22+K23+K25</f>
        <v>0</v>
      </c>
      <c r="L8" s="62">
        <f>L9+L10+L11+L12+L13+L14+L15+L16+L17+L19+L20+L21+L22+L23+L25</f>
        <v>0</v>
      </c>
      <c r="M8" s="62">
        <f>M9+M10+M11+M12+M13+M14+M15+M16+M17+M19+M20+M21+M22+M23+M25</f>
        <v>0</v>
      </c>
      <c r="N8" s="63">
        <f aca="true" t="shared" si="0" ref="N8:N95">SUM(H8,C8)</f>
        <v>1990261</v>
      </c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</row>
    <row r="9" spans="1:214" s="59" customFormat="1" ht="37.5" customHeight="1">
      <c r="A9" s="181" t="s">
        <v>102</v>
      </c>
      <c r="B9" s="238" t="s">
        <v>103</v>
      </c>
      <c r="C9" s="239">
        <f aca="true" t="shared" si="1" ref="C9:C15">SUM(D9,G9)</f>
        <v>161370</v>
      </c>
      <c r="D9" s="204">
        <v>161370</v>
      </c>
      <c r="E9" s="204">
        <f>118312-92</f>
        <v>118220</v>
      </c>
      <c r="F9" s="204"/>
      <c r="G9" s="204"/>
      <c r="H9" s="43">
        <f aca="true" t="shared" si="2" ref="H9:H15">SUM(I9,L9)</f>
        <v>0</v>
      </c>
      <c r="I9" s="204"/>
      <c r="J9" s="204"/>
      <c r="K9" s="204"/>
      <c r="L9" s="204"/>
      <c r="M9" s="204"/>
      <c r="N9" s="240">
        <f t="shared" si="0"/>
        <v>161370</v>
      </c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</row>
    <row r="10" spans="1:214" s="59" customFormat="1" ht="37.5" customHeight="1">
      <c r="A10" s="181" t="s">
        <v>104</v>
      </c>
      <c r="B10" s="238" t="s">
        <v>105</v>
      </c>
      <c r="C10" s="239">
        <f t="shared" si="1"/>
        <v>118045</v>
      </c>
      <c r="D10" s="204">
        <v>118045</v>
      </c>
      <c r="E10" s="204">
        <v>86480</v>
      </c>
      <c r="F10" s="204"/>
      <c r="G10" s="204"/>
      <c r="H10" s="43">
        <f t="shared" si="2"/>
        <v>0</v>
      </c>
      <c r="I10" s="204"/>
      <c r="J10" s="204"/>
      <c r="K10" s="204"/>
      <c r="L10" s="204"/>
      <c r="M10" s="204"/>
      <c r="N10" s="240">
        <f t="shared" si="0"/>
        <v>118045</v>
      </c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</row>
    <row r="11" spans="1:214" s="59" customFormat="1" ht="26.25" customHeight="1">
      <c r="A11" s="181" t="s">
        <v>106</v>
      </c>
      <c r="B11" s="241" t="s">
        <v>107</v>
      </c>
      <c r="C11" s="239">
        <f t="shared" si="1"/>
        <v>111452</v>
      </c>
      <c r="D11" s="204">
        <v>111452</v>
      </c>
      <c r="E11" s="204">
        <v>81650</v>
      </c>
      <c r="F11" s="204"/>
      <c r="G11" s="204"/>
      <c r="H11" s="43">
        <f t="shared" si="2"/>
        <v>0</v>
      </c>
      <c r="I11" s="204"/>
      <c r="J11" s="204"/>
      <c r="K11" s="204"/>
      <c r="L11" s="204"/>
      <c r="M11" s="204"/>
      <c r="N11" s="240">
        <f t="shared" si="0"/>
        <v>111452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</row>
    <row r="12" spans="1:214" s="59" customFormat="1" ht="51.75" customHeight="1">
      <c r="A12" s="181" t="s">
        <v>108</v>
      </c>
      <c r="B12" s="238" t="s">
        <v>109</v>
      </c>
      <c r="C12" s="239">
        <f t="shared" si="1"/>
        <v>687533</v>
      </c>
      <c r="D12" s="204">
        <v>687533</v>
      </c>
      <c r="E12" s="204">
        <v>503687</v>
      </c>
      <c r="F12" s="204"/>
      <c r="G12" s="204"/>
      <c r="H12" s="43">
        <f t="shared" si="2"/>
        <v>0</v>
      </c>
      <c r="I12" s="204"/>
      <c r="J12" s="204"/>
      <c r="K12" s="204"/>
      <c r="L12" s="204"/>
      <c r="M12" s="204"/>
      <c r="N12" s="240">
        <f t="shared" si="0"/>
        <v>687533</v>
      </c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</row>
    <row r="13" spans="1:214" s="59" customFormat="1" ht="88.5" customHeight="1">
      <c r="A13" s="181" t="s">
        <v>110</v>
      </c>
      <c r="B13" s="238" t="s">
        <v>111</v>
      </c>
      <c r="C13" s="239">
        <f t="shared" si="1"/>
        <v>125078</v>
      </c>
      <c r="D13" s="204">
        <v>125078</v>
      </c>
      <c r="E13" s="204">
        <v>91632</v>
      </c>
      <c r="F13" s="204"/>
      <c r="G13" s="204"/>
      <c r="H13" s="43">
        <f t="shared" si="2"/>
        <v>0</v>
      </c>
      <c r="I13" s="204"/>
      <c r="J13" s="204"/>
      <c r="K13" s="204"/>
      <c r="L13" s="204"/>
      <c r="M13" s="204"/>
      <c r="N13" s="240">
        <f t="shared" si="0"/>
        <v>125078</v>
      </c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</row>
    <row r="14" spans="1:214" s="59" customFormat="1" ht="24.75" customHeight="1">
      <c r="A14" s="181" t="s">
        <v>112</v>
      </c>
      <c r="B14" s="163" t="s">
        <v>113</v>
      </c>
      <c r="C14" s="239">
        <f t="shared" si="1"/>
        <v>84552</v>
      </c>
      <c r="D14" s="204">
        <v>84552</v>
      </c>
      <c r="E14" s="204">
        <v>61943</v>
      </c>
      <c r="F14" s="204"/>
      <c r="G14" s="204"/>
      <c r="H14" s="43">
        <f t="shared" si="2"/>
        <v>0</v>
      </c>
      <c r="I14" s="204"/>
      <c r="J14" s="204"/>
      <c r="K14" s="204"/>
      <c r="L14" s="204"/>
      <c r="M14" s="204"/>
      <c r="N14" s="240">
        <f t="shared" si="0"/>
        <v>84552</v>
      </c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</row>
    <row r="15" spans="1:214" s="59" customFormat="1" ht="24" customHeight="1">
      <c r="A15" s="181" t="s">
        <v>114</v>
      </c>
      <c r="B15" s="163" t="s">
        <v>115</v>
      </c>
      <c r="C15" s="239">
        <f t="shared" si="1"/>
        <v>147933</v>
      </c>
      <c r="D15" s="204">
        <v>147933</v>
      </c>
      <c r="E15" s="204">
        <v>108376</v>
      </c>
      <c r="F15" s="204"/>
      <c r="G15" s="204"/>
      <c r="H15" s="43">
        <f t="shared" si="2"/>
        <v>0</v>
      </c>
      <c r="I15" s="204"/>
      <c r="J15" s="204"/>
      <c r="K15" s="204"/>
      <c r="L15" s="204"/>
      <c r="M15" s="204"/>
      <c r="N15" s="240">
        <f t="shared" si="0"/>
        <v>147933</v>
      </c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</row>
    <row r="16" spans="1:214" s="59" customFormat="1" ht="60.75" customHeight="1">
      <c r="A16" s="181" t="s">
        <v>54</v>
      </c>
      <c r="B16" s="163" t="s">
        <v>53</v>
      </c>
      <c r="C16" s="48">
        <f>D16+G16</f>
        <v>501900</v>
      </c>
      <c r="D16" s="42">
        <v>501900</v>
      </c>
      <c r="E16" s="42"/>
      <c r="F16" s="42"/>
      <c r="G16" s="42"/>
      <c r="H16" s="43"/>
      <c r="I16" s="42"/>
      <c r="J16" s="42"/>
      <c r="K16" s="42"/>
      <c r="L16" s="42"/>
      <c r="M16" s="42"/>
      <c r="N16" s="240">
        <f t="shared" si="0"/>
        <v>501900</v>
      </c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</row>
    <row r="17" spans="1:214" s="59" customFormat="1" ht="27.75" customHeight="1">
      <c r="A17" s="181" t="s">
        <v>116</v>
      </c>
      <c r="B17" s="163" t="s">
        <v>117</v>
      </c>
      <c r="C17" s="239">
        <f aca="true" t="shared" si="3" ref="C17:C23">SUM(D17,G17)</f>
        <v>217</v>
      </c>
      <c r="D17" s="204">
        <f aca="true" t="shared" si="4" ref="D17:M17">SUM(D18:D18)</f>
        <v>217</v>
      </c>
      <c r="E17" s="204">
        <f t="shared" si="4"/>
        <v>159</v>
      </c>
      <c r="F17" s="204">
        <f t="shared" si="4"/>
        <v>0</v>
      </c>
      <c r="G17" s="204">
        <f t="shared" si="4"/>
        <v>0</v>
      </c>
      <c r="H17" s="43">
        <f t="shared" si="4"/>
        <v>0</v>
      </c>
      <c r="I17" s="204">
        <f t="shared" si="4"/>
        <v>0</v>
      </c>
      <c r="J17" s="204">
        <f t="shared" si="4"/>
        <v>0</v>
      </c>
      <c r="K17" s="204">
        <f t="shared" si="4"/>
        <v>0</v>
      </c>
      <c r="L17" s="204">
        <f t="shared" si="4"/>
        <v>0</v>
      </c>
      <c r="M17" s="204">
        <f t="shared" si="4"/>
        <v>0</v>
      </c>
      <c r="N17" s="240">
        <f t="shared" si="0"/>
        <v>217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</row>
    <row r="18" spans="1:214" s="59" customFormat="1" ht="13.5" customHeight="1">
      <c r="A18" s="181"/>
      <c r="B18" s="163" t="s">
        <v>118</v>
      </c>
      <c r="C18" s="239">
        <f t="shared" si="3"/>
        <v>217</v>
      </c>
      <c r="D18" s="204">
        <v>217</v>
      </c>
      <c r="E18" s="204">
        <v>159</v>
      </c>
      <c r="F18" s="204"/>
      <c r="G18" s="204"/>
      <c r="H18" s="43">
        <f aca="true" t="shared" si="5" ref="H18:H25">SUM(I18,L18)</f>
        <v>0</v>
      </c>
      <c r="I18" s="204"/>
      <c r="J18" s="204"/>
      <c r="K18" s="204"/>
      <c r="L18" s="204"/>
      <c r="M18" s="204"/>
      <c r="N18" s="240">
        <f t="shared" si="0"/>
        <v>217</v>
      </c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</row>
    <row r="19" spans="1:214" s="59" customFormat="1" ht="24" customHeight="1">
      <c r="A19" s="181" t="s">
        <v>119</v>
      </c>
      <c r="B19" s="163" t="s">
        <v>120</v>
      </c>
      <c r="C19" s="239">
        <f t="shared" si="3"/>
        <v>1967</v>
      </c>
      <c r="D19" s="204">
        <v>1967</v>
      </c>
      <c r="E19" s="204">
        <v>1441</v>
      </c>
      <c r="F19" s="204"/>
      <c r="G19" s="204"/>
      <c r="H19" s="43">
        <f t="shared" si="5"/>
        <v>0</v>
      </c>
      <c r="I19" s="204"/>
      <c r="J19" s="204"/>
      <c r="K19" s="204"/>
      <c r="L19" s="204"/>
      <c r="M19" s="204"/>
      <c r="N19" s="240">
        <f t="shared" si="0"/>
        <v>1967</v>
      </c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</row>
    <row r="20" spans="1:214" s="59" customFormat="1" ht="15.75" customHeight="1">
      <c r="A20" s="181" t="s">
        <v>121</v>
      </c>
      <c r="B20" s="163" t="s">
        <v>122</v>
      </c>
      <c r="C20" s="239">
        <f t="shared" si="3"/>
        <v>11152</v>
      </c>
      <c r="D20" s="204">
        <v>11152</v>
      </c>
      <c r="E20" s="204">
        <v>8170</v>
      </c>
      <c r="F20" s="204"/>
      <c r="G20" s="204"/>
      <c r="H20" s="43">
        <f t="shared" si="5"/>
        <v>0</v>
      </c>
      <c r="I20" s="204"/>
      <c r="J20" s="204"/>
      <c r="K20" s="204"/>
      <c r="L20" s="204"/>
      <c r="M20" s="204"/>
      <c r="N20" s="240">
        <f t="shared" si="0"/>
        <v>11152</v>
      </c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</row>
    <row r="21" spans="1:214" s="59" customFormat="1" ht="24" customHeight="1">
      <c r="A21" s="181" t="s">
        <v>123</v>
      </c>
      <c r="B21" s="163" t="s">
        <v>124</v>
      </c>
      <c r="C21" s="239">
        <f t="shared" si="3"/>
        <v>7849</v>
      </c>
      <c r="D21" s="204">
        <v>7849</v>
      </c>
      <c r="E21" s="204">
        <v>5750</v>
      </c>
      <c r="F21" s="204"/>
      <c r="G21" s="204"/>
      <c r="H21" s="43">
        <f t="shared" si="5"/>
        <v>0</v>
      </c>
      <c r="I21" s="204"/>
      <c r="J21" s="204"/>
      <c r="K21" s="204"/>
      <c r="L21" s="204"/>
      <c r="M21" s="204"/>
      <c r="N21" s="240">
        <f t="shared" si="0"/>
        <v>7849</v>
      </c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</row>
    <row r="22" spans="1:214" s="59" customFormat="1" ht="24" customHeight="1">
      <c r="A22" s="181" t="s">
        <v>125</v>
      </c>
      <c r="B22" s="163" t="s">
        <v>126</v>
      </c>
      <c r="C22" s="239">
        <f t="shared" si="3"/>
        <v>5141</v>
      </c>
      <c r="D22" s="204">
        <v>5141</v>
      </c>
      <c r="E22" s="204">
        <v>3766</v>
      </c>
      <c r="F22" s="204"/>
      <c r="G22" s="204"/>
      <c r="H22" s="43">
        <f t="shared" si="5"/>
        <v>0</v>
      </c>
      <c r="I22" s="204"/>
      <c r="J22" s="204"/>
      <c r="K22" s="204"/>
      <c r="L22" s="204"/>
      <c r="M22" s="204"/>
      <c r="N22" s="240">
        <f t="shared" si="0"/>
        <v>5141</v>
      </c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</row>
    <row r="23" spans="1:214" s="59" customFormat="1" ht="21" customHeight="1">
      <c r="A23" s="181" t="s">
        <v>127</v>
      </c>
      <c r="B23" s="163" t="s">
        <v>128</v>
      </c>
      <c r="C23" s="239">
        <f t="shared" si="3"/>
        <v>628</v>
      </c>
      <c r="D23" s="204">
        <f>SUM(D24:D24)</f>
        <v>628</v>
      </c>
      <c r="E23" s="204">
        <f>SUM(E24:E24)</f>
        <v>460</v>
      </c>
      <c r="F23" s="204">
        <f>SUM(F24:F24)</f>
        <v>0</v>
      </c>
      <c r="G23" s="204">
        <f>SUM(G24:G24)</f>
        <v>0</v>
      </c>
      <c r="H23" s="43">
        <f t="shared" si="5"/>
        <v>0</v>
      </c>
      <c r="I23" s="204"/>
      <c r="J23" s="204"/>
      <c r="K23" s="204"/>
      <c r="L23" s="204"/>
      <c r="M23" s="204"/>
      <c r="N23" s="240">
        <f t="shared" si="0"/>
        <v>628</v>
      </c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</row>
    <row r="24" spans="1:214" s="59" customFormat="1" ht="48" customHeight="1">
      <c r="A24" s="181"/>
      <c r="B24" s="163" t="s">
        <v>129</v>
      </c>
      <c r="C24" s="242">
        <f>D24+G24</f>
        <v>628</v>
      </c>
      <c r="D24" s="204">
        <v>628</v>
      </c>
      <c r="E24" s="204">
        <v>460</v>
      </c>
      <c r="F24" s="204"/>
      <c r="G24" s="204"/>
      <c r="H24" s="43"/>
      <c r="I24" s="204"/>
      <c r="J24" s="204"/>
      <c r="K24" s="204"/>
      <c r="L24" s="204"/>
      <c r="M24" s="204"/>
      <c r="N24" s="240">
        <f t="shared" si="0"/>
        <v>628</v>
      </c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</row>
    <row r="25" spans="1:214" s="59" customFormat="1" ht="24.75" customHeight="1">
      <c r="A25" s="181" t="s">
        <v>130</v>
      </c>
      <c r="B25" s="163" t="s">
        <v>131</v>
      </c>
      <c r="C25" s="243">
        <f>D25+G25</f>
        <v>25444</v>
      </c>
      <c r="D25" s="204">
        <v>25444</v>
      </c>
      <c r="E25" s="204">
        <v>18640</v>
      </c>
      <c r="F25" s="204"/>
      <c r="G25" s="204"/>
      <c r="H25" s="43">
        <f t="shared" si="5"/>
        <v>0</v>
      </c>
      <c r="I25" s="204"/>
      <c r="J25" s="204"/>
      <c r="K25" s="204"/>
      <c r="L25" s="204"/>
      <c r="M25" s="204"/>
      <c r="N25" s="240">
        <f t="shared" si="0"/>
        <v>25444</v>
      </c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</row>
    <row r="26" spans="1:14" s="8" customFormat="1" ht="34.5" customHeight="1">
      <c r="A26" s="88" t="s">
        <v>47</v>
      </c>
      <c r="B26" s="64" t="s">
        <v>224</v>
      </c>
      <c r="C26" s="61">
        <f>D26+G26</f>
        <v>4695318</v>
      </c>
      <c r="D26" s="175">
        <f>D27+D28+D29+D30+D31+D32+D33+D34+D35+D36+D37+D45+D46+D47+D48+D49+D50+D51</f>
        <v>4695318</v>
      </c>
      <c r="E26" s="175">
        <f>E27+E28+E29+E30+E31+E32+E33+E34+E35+E36+E37+E45+E46+E47+E48+E49+E50+E51</f>
        <v>3152806</v>
      </c>
      <c r="F26" s="175">
        <f>F27+F28+F29+F30+F31+F32+F33+F34+F35+F36+F37+F45+F46+F47+F48+F49+F50+F51</f>
        <v>0</v>
      </c>
      <c r="G26" s="175">
        <f>G27+G28+G29+G30+G31+G32+G33+G34+G35+G36+G37+G45+G46+G47+G48+G49+G50+G51</f>
        <v>0</v>
      </c>
      <c r="H26" s="62"/>
      <c r="I26" s="175">
        <f>I27+I28+I29+I30+I31+I32+I33+I34+I35+I36+I37+I45+I46+I47+I48+I49+I50+I51</f>
        <v>0</v>
      </c>
      <c r="J26" s="175">
        <f>J27+J28+J29+J30+J31+J32+J33+J34+J35+J36+J37+J45+J46+J47+J48+J49+J50+J51</f>
        <v>0</v>
      </c>
      <c r="K26" s="175">
        <f>K27+K28+K29+K30+K31+K32+K33+K34+K35+K36+K37+K45+K46+K47+K48+K49+K50+K51</f>
        <v>0</v>
      </c>
      <c r="L26" s="175">
        <f>L27+L28+L29+L30+L31+L32+L33+L34+L35+L36+L37+L45+L46+L47+L48+L49+L50+L51</f>
        <v>0</v>
      </c>
      <c r="M26" s="175">
        <f>M27+M28+M29+M30+M31+M32+M33+M34+M35+M36+M37+M45+M46+M47+M48+M49+M50+M51</f>
        <v>0</v>
      </c>
      <c r="N26" s="63">
        <f t="shared" si="0"/>
        <v>4695318</v>
      </c>
    </row>
    <row r="27" spans="1:14" s="8" customFormat="1" ht="17.25" customHeight="1">
      <c r="A27" s="181" t="s">
        <v>132</v>
      </c>
      <c r="B27" s="163" t="s">
        <v>133</v>
      </c>
      <c r="C27" s="239">
        <f aca="true" t="shared" si="6" ref="C27:C49">SUM(D27,G27)</f>
        <v>1406509</v>
      </c>
      <c r="D27" s="244">
        <v>1406509</v>
      </c>
      <c r="E27" s="244">
        <v>1026649</v>
      </c>
      <c r="F27" s="244"/>
      <c r="G27" s="244"/>
      <c r="H27" s="43">
        <f>SUM(I27,L27)</f>
        <v>0</v>
      </c>
      <c r="I27" s="244"/>
      <c r="J27" s="244"/>
      <c r="K27" s="244"/>
      <c r="L27" s="244"/>
      <c r="M27" s="46"/>
      <c r="N27" s="240">
        <f t="shared" si="0"/>
        <v>1406509</v>
      </c>
    </row>
    <row r="28" spans="1:14" s="8" customFormat="1" ht="23.25" customHeight="1">
      <c r="A28" s="181" t="s">
        <v>134</v>
      </c>
      <c r="B28" s="163" t="s">
        <v>135</v>
      </c>
      <c r="C28" s="239">
        <f t="shared" si="6"/>
        <v>2149908</v>
      </c>
      <c r="D28" s="244">
        <v>2149908</v>
      </c>
      <c r="E28" s="244">
        <v>1569276</v>
      </c>
      <c r="F28" s="244"/>
      <c r="G28" s="244"/>
      <c r="H28" s="43">
        <f>SUM(I28,L28)</f>
        <v>0</v>
      </c>
      <c r="I28" s="244"/>
      <c r="J28" s="244"/>
      <c r="K28" s="244"/>
      <c r="L28" s="244"/>
      <c r="M28" s="46"/>
      <c r="N28" s="240">
        <f t="shared" si="0"/>
        <v>2149908</v>
      </c>
    </row>
    <row r="29" spans="1:14" s="8" customFormat="1" ht="19.5" customHeight="1">
      <c r="A29" s="181" t="s">
        <v>136</v>
      </c>
      <c r="B29" s="163" t="s">
        <v>137</v>
      </c>
      <c r="C29" s="239">
        <f>SUM(D29,G29)</f>
        <v>135052</v>
      </c>
      <c r="D29" s="204">
        <v>135052</v>
      </c>
      <c r="E29" s="204">
        <v>98578</v>
      </c>
      <c r="F29" s="204"/>
      <c r="G29" s="204"/>
      <c r="H29" s="43"/>
      <c r="I29" s="204"/>
      <c r="J29" s="204"/>
      <c r="K29" s="204"/>
      <c r="L29" s="204"/>
      <c r="M29" s="204"/>
      <c r="N29" s="240">
        <f t="shared" si="0"/>
        <v>135052</v>
      </c>
    </row>
    <row r="30" spans="1:14" s="8" customFormat="1" ht="27" customHeight="1">
      <c r="A30" s="181" t="s">
        <v>138</v>
      </c>
      <c r="B30" s="163" t="s">
        <v>139</v>
      </c>
      <c r="C30" s="239">
        <f>SUM(D30,G30)</f>
        <v>26657</v>
      </c>
      <c r="D30" s="204">
        <v>26657</v>
      </c>
      <c r="E30" s="204">
        <v>19458</v>
      </c>
      <c r="F30" s="204"/>
      <c r="G30" s="204"/>
      <c r="H30" s="43">
        <f>SUM(I30,L30)</f>
        <v>0</v>
      </c>
      <c r="I30" s="204"/>
      <c r="J30" s="204"/>
      <c r="K30" s="204"/>
      <c r="L30" s="204"/>
      <c r="M30" s="204"/>
      <c r="N30" s="240">
        <f t="shared" si="0"/>
        <v>26657</v>
      </c>
    </row>
    <row r="31" spans="1:14" s="8" customFormat="1" ht="18" customHeight="1">
      <c r="A31" s="181" t="s">
        <v>140</v>
      </c>
      <c r="B31" s="163" t="s">
        <v>141</v>
      </c>
      <c r="C31" s="239">
        <f t="shared" si="6"/>
        <v>159441</v>
      </c>
      <c r="D31" s="204">
        <v>159441</v>
      </c>
      <c r="E31" s="204">
        <v>116380</v>
      </c>
      <c r="F31" s="204"/>
      <c r="G31" s="204"/>
      <c r="H31" s="43">
        <f>SUM(I31,L31)</f>
        <v>0</v>
      </c>
      <c r="I31" s="204"/>
      <c r="J31" s="204"/>
      <c r="K31" s="204"/>
      <c r="L31" s="204"/>
      <c r="M31" s="204"/>
      <c r="N31" s="240">
        <f t="shared" si="0"/>
        <v>159441</v>
      </c>
    </row>
    <row r="32" spans="1:14" s="8" customFormat="1" ht="18" customHeight="1">
      <c r="A32" s="181" t="s">
        <v>142</v>
      </c>
      <c r="B32" s="163" t="s">
        <v>143</v>
      </c>
      <c r="C32" s="239">
        <f t="shared" si="6"/>
        <v>88417</v>
      </c>
      <c r="D32" s="42">
        <v>88417</v>
      </c>
      <c r="E32" s="42">
        <v>64538</v>
      </c>
      <c r="F32" s="42"/>
      <c r="G32" s="42"/>
      <c r="H32" s="43">
        <f aca="true" t="shared" si="7" ref="H32:H46">SUM(I32,L32)</f>
        <v>0</v>
      </c>
      <c r="I32" s="244"/>
      <c r="J32" s="244"/>
      <c r="K32" s="244"/>
      <c r="L32" s="244"/>
      <c r="M32" s="244"/>
      <c r="N32" s="240">
        <f t="shared" si="0"/>
        <v>88417</v>
      </c>
    </row>
    <row r="33" spans="1:14" s="8" customFormat="1" ht="27" customHeight="1">
      <c r="A33" s="181" t="s">
        <v>144</v>
      </c>
      <c r="B33" s="163" t="s">
        <v>145</v>
      </c>
      <c r="C33" s="239">
        <f t="shared" si="6"/>
        <v>20141</v>
      </c>
      <c r="D33" s="204">
        <v>20141</v>
      </c>
      <c r="E33" s="204">
        <v>14702</v>
      </c>
      <c r="F33" s="204"/>
      <c r="G33" s="204"/>
      <c r="H33" s="43">
        <f t="shared" si="7"/>
        <v>0</v>
      </c>
      <c r="I33" s="204"/>
      <c r="J33" s="204"/>
      <c r="K33" s="204"/>
      <c r="L33" s="204"/>
      <c r="M33" s="204"/>
      <c r="N33" s="240">
        <f t="shared" si="0"/>
        <v>20141</v>
      </c>
    </row>
    <row r="34" spans="1:14" s="8" customFormat="1" ht="27" customHeight="1">
      <c r="A34" s="181" t="s">
        <v>146</v>
      </c>
      <c r="B34" s="163" t="s">
        <v>147</v>
      </c>
      <c r="C34" s="239">
        <f t="shared" si="6"/>
        <v>27099</v>
      </c>
      <c r="D34" s="204">
        <v>27099</v>
      </c>
      <c r="E34" s="204">
        <v>19780</v>
      </c>
      <c r="F34" s="204"/>
      <c r="G34" s="204"/>
      <c r="H34" s="43">
        <f t="shared" si="7"/>
        <v>0</v>
      </c>
      <c r="I34" s="204"/>
      <c r="J34" s="204"/>
      <c r="K34" s="204"/>
      <c r="L34" s="204"/>
      <c r="M34" s="204"/>
      <c r="N34" s="240">
        <f t="shared" si="0"/>
        <v>27099</v>
      </c>
    </row>
    <row r="35" spans="1:14" s="8" customFormat="1" ht="27" customHeight="1">
      <c r="A35" s="181" t="s">
        <v>148</v>
      </c>
      <c r="B35" s="163" t="s">
        <v>149</v>
      </c>
      <c r="C35" s="239">
        <f t="shared" si="6"/>
        <v>14684</v>
      </c>
      <c r="D35" s="204">
        <v>14684</v>
      </c>
      <c r="E35" s="204">
        <v>10718</v>
      </c>
      <c r="F35" s="204"/>
      <c r="G35" s="204"/>
      <c r="H35" s="43">
        <f t="shared" si="7"/>
        <v>0</v>
      </c>
      <c r="I35" s="204"/>
      <c r="J35" s="204"/>
      <c r="K35" s="204"/>
      <c r="L35" s="204"/>
      <c r="M35" s="204"/>
      <c r="N35" s="240">
        <f t="shared" si="0"/>
        <v>14684</v>
      </c>
    </row>
    <row r="36" spans="1:14" s="8" customFormat="1" ht="20.25" customHeight="1">
      <c r="A36" s="181" t="s">
        <v>150</v>
      </c>
      <c r="B36" s="163" t="s">
        <v>151</v>
      </c>
      <c r="C36" s="239">
        <f t="shared" si="6"/>
        <v>44251</v>
      </c>
      <c r="D36" s="204">
        <v>44251</v>
      </c>
      <c r="E36" s="204">
        <v>32300</v>
      </c>
      <c r="F36" s="204"/>
      <c r="G36" s="204"/>
      <c r="H36" s="43">
        <f t="shared" si="7"/>
        <v>0</v>
      </c>
      <c r="I36" s="204"/>
      <c r="J36" s="204"/>
      <c r="K36" s="204"/>
      <c r="L36" s="204"/>
      <c r="M36" s="204"/>
      <c r="N36" s="240">
        <f t="shared" si="0"/>
        <v>44251</v>
      </c>
    </row>
    <row r="37" spans="1:14" s="8" customFormat="1" ht="17.25" customHeight="1">
      <c r="A37" s="181" t="s">
        <v>152</v>
      </c>
      <c r="B37" s="163" t="s">
        <v>153</v>
      </c>
      <c r="C37" s="239">
        <f>SUM(D37,G37)</f>
        <v>210069</v>
      </c>
      <c r="D37" s="204">
        <f>SUM(D38:D44)</f>
        <v>210069</v>
      </c>
      <c r="E37" s="204">
        <f>SUM(E38:E44)</f>
        <v>153334</v>
      </c>
      <c r="F37" s="204">
        <f>SUM(F38:F44)</f>
        <v>0</v>
      </c>
      <c r="G37" s="204">
        <f>SUM(G38:G44)</f>
        <v>0</v>
      </c>
      <c r="H37" s="43">
        <f t="shared" si="7"/>
        <v>0</v>
      </c>
      <c r="I37" s="204"/>
      <c r="J37" s="204"/>
      <c r="K37" s="204"/>
      <c r="L37" s="204"/>
      <c r="M37" s="204">
        <f>SUM(M38:M44)</f>
        <v>0</v>
      </c>
      <c r="N37" s="240">
        <f t="shared" si="0"/>
        <v>210069</v>
      </c>
    </row>
    <row r="38" spans="1:14" s="8" customFormat="1" ht="19.5" customHeight="1">
      <c r="A38" s="181"/>
      <c r="B38" s="163" t="s">
        <v>154</v>
      </c>
      <c r="C38" s="239">
        <f t="shared" si="6"/>
        <v>73355</v>
      </c>
      <c r="D38" s="204">
        <v>73355</v>
      </c>
      <c r="E38" s="204">
        <v>53544</v>
      </c>
      <c r="F38" s="204"/>
      <c r="G38" s="204"/>
      <c r="H38" s="43">
        <f t="shared" si="7"/>
        <v>0</v>
      </c>
      <c r="I38" s="204"/>
      <c r="J38" s="204"/>
      <c r="K38" s="204"/>
      <c r="L38" s="204"/>
      <c r="M38" s="204"/>
      <c r="N38" s="240">
        <f t="shared" si="0"/>
        <v>73355</v>
      </c>
    </row>
    <row r="39" spans="1:14" s="8" customFormat="1" ht="18" customHeight="1">
      <c r="A39" s="181"/>
      <c r="B39" s="163" t="s">
        <v>155</v>
      </c>
      <c r="C39" s="239">
        <f t="shared" si="6"/>
        <v>11388</v>
      </c>
      <c r="D39" s="204">
        <v>11388</v>
      </c>
      <c r="E39" s="204">
        <v>8312</v>
      </c>
      <c r="F39" s="204"/>
      <c r="G39" s="204"/>
      <c r="H39" s="43">
        <f t="shared" si="7"/>
        <v>0</v>
      </c>
      <c r="I39" s="204"/>
      <c r="J39" s="204"/>
      <c r="K39" s="204"/>
      <c r="L39" s="204"/>
      <c r="M39" s="204"/>
      <c r="N39" s="240">
        <f t="shared" si="0"/>
        <v>11388</v>
      </c>
    </row>
    <row r="40" spans="1:14" s="8" customFormat="1" ht="18" customHeight="1">
      <c r="A40" s="181"/>
      <c r="B40" s="163" t="s">
        <v>156</v>
      </c>
      <c r="C40" s="239">
        <f t="shared" si="6"/>
        <v>23290</v>
      </c>
      <c r="D40" s="204">
        <v>23290</v>
      </c>
      <c r="E40" s="204">
        <v>17000</v>
      </c>
      <c r="F40" s="204"/>
      <c r="G40" s="204"/>
      <c r="H40" s="43">
        <f t="shared" si="7"/>
        <v>0</v>
      </c>
      <c r="I40" s="204"/>
      <c r="J40" s="204"/>
      <c r="K40" s="204"/>
      <c r="L40" s="204"/>
      <c r="M40" s="204"/>
      <c r="N40" s="240">
        <f t="shared" si="0"/>
        <v>23290</v>
      </c>
    </row>
    <row r="41" spans="1:14" s="8" customFormat="1" ht="18" customHeight="1">
      <c r="A41" s="181"/>
      <c r="B41" s="163" t="s">
        <v>157</v>
      </c>
      <c r="C41" s="239">
        <f t="shared" si="6"/>
        <v>39072</v>
      </c>
      <c r="D41" s="204">
        <v>39072</v>
      </c>
      <c r="E41" s="204">
        <v>28520</v>
      </c>
      <c r="F41" s="204"/>
      <c r="G41" s="204"/>
      <c r="H41" s="43">
        <f t="shared" si="7"/>
        <v>0</v>
      </c>
      <c r="I41" s="204"/>
      <c r="J41" s="204"/>
      <c r="K41" s="204"/>
      <c r="L41" s="204"/>
      <c r="M41" s="204"/>
      <c r="N41" s="240">
        <f t="shared" si="0"/>
        <v>39072</v>
      </c>
    </row>
    <row r="42" spans="1:14" s="8" customFormat="1" ht="23.25" customHeight="1">
      <c r="A42" s="181"/>
      <c r="B42" s="163" t="s">
        <v>158</v>
      </c>
      <c r="C42" s="239">
        <f t="shared" si="6"/>
        <v>17803</v>
      </c>
      <c r="D42" s="204">
        <v>17803</v>
      </c>
      <c r="E42" s="204">
        <v>12995</v>
      </c>
      <c r="F42" s="204"/>
      <c r="G42" s="204"/>
      <c r="H42" s="43">
        <f t="shared" si="7"/>
        <v>0</v>
      </c>
      <c r="I42" s="204"/>
      <c r="J42" s="204"/>
      <c r="K42" s="204"/>
      <c r="L42" s="204"/>
      <c r="M42" s="204"/>
      <c r="N42" s="240">
        <f t="shared" si="0"/>
        <v>17803</v>
      </c>
    </row>
    <row r="43" spans="1:14" s="8" customFormat="1" ht="18" customHeight="1">
      <c r="A43" s="181"/>
      <c r="B43" s="163" t="s">
        <v>159</v>
      </c>
      <c r="C43" s="239">
        <f t="shared" si="6"/>
        <v>19253</v>
      </c>
      <c r="D43" s="204">
        <v>19253</v>
      </c>
      <c r="E43" s="204">
        <v>14053</v>
      </c>
      <c r="F43" s="204"/>
      <c r="G43" s="204"/>
      <c r="H43" s="43">
        <f t="shared" si="7"/>
        <v>0</v>
      </c>
      <c r="I43" s="204"/>
      <c r="J43" s="204"/>
      <c r="K43" s="204"/>
      <c r="L43" s="204"/>
      <c r="M43" s="204"/>
      <c r="N43" s="240">
        <f t="shared" si="0"/>
        <v>19253</v>
      </c>
    </row>
    <row r="44" spans="1:14" s="8" customFormat="1" ht="18" customHeight="1">
      <c r="A44" s="181"/>
      <c r="B44" s="163" t="s">
        <v>160</v>
      </c>
      <c r="C44" s="239">
        <f t="shared" si="6"/>
        <v>25908</v>
      </c>
      <c r="D44" s="204">
        <v>25908</v>
      </c>
      <c r="E44" s="204">
        <v>18910</v>
      </c>
      <c r="F44" s="204"/>
      <c r="G44" s="204"/>
      <c r="H44" s="43">
        <f t="shared" si="7"/>
        <v>0</v>
      </c>
      <c r="I44" s="204"/>
      <c r="J44" s="204"/>
      <c r="K44" s="204"/>
      <c r="L44" s="204"/>
      <c r="M44" s="204"/>
      <c r="N44" s="240">
        <f t="shared" si="0"/>
        <v>25908</v>
      </c>
    </row>
    <row r="45" spans="1:14" s="8" customFormat="1" ht="24.75" customHeight="1">
      <c r="A45" s="181" t="s">
        <v>161</v>
      </c>
      <c r="B45" s="163" t="s">
        <v>162</v>
      </c>
      <c r="C45" s="239">
        <f t="shared" si="6"/>
        <v>3425</v>
      </c>
      <c r="D45" s="204">
        <v>3425</v>
      </c>
      <c r="E45" s="204">
        <v>2500</v>
      </c>
      <c r="F45" s="204"/>
      <c r="G45" s="204"/>
      <c r="H45" s="43">
        <f t="shared" si="7"/>
        <v>0</v>
      </c>
      <c r="I45" s="204"/>
      <c r="J45" s="204"/>
      <c r="K45" s="204"/>
      <c r="L45" s="204"/>
      <c r="M45" s="204"/>
      <c r="N45" s="240">
        <f t="shared" si="0"/>
        <v>3425</v>
      </c>
    </row>
    <row r="46" spans="1:14" s="8" customFormat="1" ht="19.5" customHeight="1">
      <c r="A46" s="181" t="s">
        <v>163</v>
      </c>
      <c r="B46" s="163" t="s">
        <v>164</v>
      </c>
      <c r="C46" s="239">
        <f t="shared" si="6"/>
        <v>9377</v>
      </c>
      <c r="D46" s="204">
        <v>9377</v>
      </c>
      <c r="E46" s="204">
        <v>6845</v>
      </c>
      <c r="F46" s="204"/>
      <c r="G46" s="204"/>
      <c r="H46" s="43">
        <f t="shared" si="7"/>
        <v>0</v>
      </c>
      <c r="I46" s="204"/>
      <c r="J46" s="204"/>
      <c r="K46" s="204"/>
      <c r="L46" s="204"/>
      <c r="M46" s="204"/>
      <c r="N46" s="240">
        <f t="shared" si="0"/>
        <v>9377</v>
      </c>
    </row>
    <row r="47" spans="1:14" s="8" customFormat="1" ht="60" customHeight="1">
      <c r="A47" s="181" t="s">
        <v>52</v>
      </c>
      <c r="B47" s="163" t="s">
        <v>53</v>
      </c>
      <c r="C47" s="48">
        <f>D47+G47</f>
        <v>40800</v>
      </c>
      <c r="D47" s="42">
        <v>40800</v>
      </c>
      <c r="E47" s="42"/>
      <c r="F47" s="42"/>
      <c r="G47" s="42"/>
      <c r="H47" s="43"/>
      <c r="I47" s="42"/>
      <c r="J47" s="42"/>
      <c r="K47" s="42"/>
      <c r="L47" s="42"/>
      <c r="M47" s="42"/>
      <c r="N47" s="240">
        <f t="shared" si="0"/>
        <v>40800</v>
      </c>
    </row>
    <row r="48" spans="1:14" s="8" customFormat="1" ht="19.5" customHeight="1">
      <c r="A48" s="181" t="s">
        <v>165</v>
      </c>
      <c r="B48" s="163" t="s">
        <v>166</v>
      </c>
      <c r="C48" s="239">
        <f t="shared" si="6"/>
        <v>12012</v>
      </c>
      <c r="D48" s="204">
        <v>12012</v>
      </c>
      <c r="E48" s="204">
        <v>8768</v>
      </c>
      <c r="F48" s="204"/>
      <c r="G48" s="204"/>
      <c r="H48" s="43">
        <f>SUM(I48,L48)</f>
        <v>0</v>
      </c>
      <c r="I48" s="204"/>
      <c r="J48" s="204"/>
      <c r="K48" s="204"/>
      <c r="L48" s="204"/>
      <c r="M48" s="204"/>
      <c r="N48" s="240">
        <f t="shared" si="0"/>
        <v>12012</v>
      </c>
    </row>
    <row r="49" spans="1:14" s="8" customFormat="1" ht="27" customHeight="1">
      <c r="A49" s="181" t="s">
        <v>167</v>
      </c>
      <c r="B49" s="163" t="s">
        <v>168</v>
      </c>
      <c r="C49" s="239">
        <f t="shared" si="6"/>
        <v>265846</v>
      </c>
      <c r="D49" s="204">
        <v>265846</v>
      </c>
      <c r="E49" s="204"/>
      <c r="F49" s="204"/>
      <c r="G49" s="204"/>
      <c r="H49" s="43">
        <f>SUM(I49,L49)</f>
        <v>0</v>
      </c>
      <c r="I49" s="204"/>
      <c r="J49" s="204"/>
      <c r="K49" s="204"/>
      <c r="L49" s="204"/>
      <c r="M49" s="204"/>
      <c r="N49" s="240">
        <f t="shared" si="0"/>
        <v>265846</v>
      </c>
    </row>
    <row r="50" spans="1:14" s="8" customFormat="1" ht="24.75" customHeight="1">
      <c r="A50" s="181" t="s">
        <v>169</v>
      </c>
      <c r="B50" s="163" t="s">
        <v>170</v>
      </c>
      <c r="C50" s="239">
        <f>SUM(D50,G50)</f>
        <v>12230</v>
      </c>
      <c r="D50" s="204">
        <v>12230</v>
      </c>
      <c r="E50" s="204">
        <v>8980</v>
      </c>
      <c r="F50" s="204"/>
      <c r="G50" s="204"/>
      <c r="H50" s="43">
        <f>SUM(I50,L50)</f>
        <v>0</v>
      </c>
      <c r="I50" s="204"/>
      <c r="J50" s="204"/>
      <c r="K50" s="204"/>
      <c r="L50" s="204"/>
      <c r="M50" s="204"/>
      <c r="N50" s="240">
        <f t="shared" si="0"/>
        <v>12230</v>
      </c>
    </row>
    <row r="51" spans="1:14" s="8" customFormat="1" ht="60" customHeight="1">
      <c r="A51" s="181" t="s">
        <v>54</v>
      </c>
      <c r="B51" s="163" t="s">
        <v>53</v>
      </c>
      <c r="C51" s="48">
        <f>D51+G51</f>
        <v>69400</v>
      </c>
      <c r="D51" s="42">
        <v>69400</v>
      </c>
      <c r="E51" s="42"/>
      <c r="F51" s="42"/>
      <c r="G51" s="42"/>
      <c r="H51" s="43"/>
      <c r="I51" s="42"/>
      <c r="J51" s="42"/>
      <c r="K51" s="42"/>
      <c r="L51" s="42"/>
      <c r="M51" s="42"/>
      <c r="N51" s="240">
        <f t="shared" si="0"/>
        <v>69400</v>
      </c>
    </row>
    <row r="52" spans="1:14" s="8" customFormat="1" ht="30.75" customHeight="1">
      <c r="A52" s="197" t="s">
        <v>91</v>
      </c>
      <c r="B52" s="205" t="s">
        <v>92</v>
      </c>
      <c r="C52" s="206">
        <f>SUM(D52+G52)</f>
        <v>729690</v>
      </c>
      <c r="D52" s="62">
        <f>D53+D54+D55+D56+D57</f>
        <v>560900</v>
      </c>
      <c r="E52" s="62">
        <f>E53+E54+E55+E56+E57</f>
        <v>532620</v>
      </c>
      <c r="F52" s="62">
        <f>F53+F54+F55+F56+F57</f>
        <v>0</v>
      </c>
      <c r="G52" s="62">
        <f>G53+G54+G55+G56+G57</f>
        <v>168790</v>
      </c>
      <c r="H52" s="62">
        <f>I52+L52</f>
        <v>0</v>
      </c>
      <c r="I52" s="62">
        <f>I53+I54+I55+I56+I57</f>
        <v>0</v>
      </c>
      <c r="J52" s="62">
        <f>J53+J54+J55+J56+J57</f>
        <v>0</v>
      </c>
      <c r="K52" s="62">
        <f>K53+K54+K55+K56+K57</f>
        <v>0</v>
      </c>
      <c r="L52" s="62">
        <f>L53+L54+L55+L56+L57</f>
        <v>0</v>
      </c>
      <c r="M52" s="62">
        <f>M53+M54+M55+M56+M57</f>
        <v>0</v>
      </c>
      <c r="N52" s="63">
        <f t="shared" si="0"/>
        <v>729690</v>
      </c>
    </row>
    <row r="53" spans="1:14" s="8" customFormat="1" ht="22.5" customHeight="1">
      <c r="A53" s="181" t="s">
        <v>203</v>
      </c>
      <c r="B53" s="163" t="s">
        <v>204</v>
      </c>
      <c r="C53" s="207">
        <f>SUM(D53+G53)</f>
        <v>96025</v>
      </c>
      <c r="D53" s="42">
        <v>96025</v>
      </c>
      <c r="E53" s="42">
        <v>70091</v>
      </c>
      <c r="F53" s="42"/>
      <c r="G53" s="42"/>
      <c r="H53" s="46">
        <f>SUM(I53,L53)</f>
        <v>0</v>
      </c>
      <c r="I53" s="42"/>
      <c r="J53" s="42"/>
      <c r="K53" s="42"/>
      <c r="L53" s="42"/>
      <c r="M53" s="46"/>
      <c r="N53" s="240">
        <f t="shared" si="0"/>
        <v>96025</v>
      </c>
    </row>
    <row r="54" spans="1:14" s="8" customFormat="1" ht="36.75" customHeight="1">
      <c r="A54" s="181" t="s">
        <v>93</v>
      </c>
      <c r="B54" s="178" t="s">
        <v>94</v>
      </c>
      <c r="C54" s="207">
        <f>SUM(D54+G54)</f>
        <v>451637</v>
      </c>
      <c r="D54" s="42">
        <f>-168790+451637</f>
        <v>282847</v>
      </c>
      <c r="E54" s="42">
        <v>329662</v>
      </c>
      <c r="F54" s="42"/>
      <c r="G54" s="42">
        <v>168790</v>
      </c>
      <c r="H54" s="57">
        <f>SUM(I54,L54)</f>
        <v>0</v>
      </c>
      <c r="I54" s="42"/>
      <c r="J54" s="42"/>
      <c r="K54" s="42"/>
      <c r="L54" s="42"/>
      <c r="M54" s="46"/>
      <c r="N54" s="240">
        <f t="shared" si="0"/>
        <v>451637</v>
      </c>
    </row>
    <row r="55" spans="1:14" s="8" customFormat="1" ht="24.75" customHeight="1">
      <c r="A55" s="181" t="s">
        <v>205</v>
      </c>
      <c r="B55" s="246" t="s">
        <v>120</v>
      </c>
      <c r="C55" s="207">
        <f>D55+G55</f>
        <v>841</v>
      </c>
      <c r="D55" s="42">
        <v>841</v>
      </c>
      <c r="E55" s="42">
        <v>614</v>
      </c>
      <c r="F55" s="42"/>
      <c r="G55" s="42"/>
      <c r="H55" s="42"/>
      <c r="I55" s="46"/>
      <c r="J55" s="46"/>
      <c r="K55" s="46"/>
      <c r="L55" s="46"/>
      <c r="M55" s="46"/>
      <c r="N55" s="240">
        <f t="shared" si="0"/>
        <v>841</v>
      </c>
    </row>
    <row r="56" spans="1:14" s="8" customFormat="1" ht="26.25" customHeight="1">
      <c r="A56" s="181" t="s">
        <v>206</v>
      </c>
      <c r="B56" s="247" t="s">
        <v>207</v>
      </c>
      <c r="C56" s="207">
        <f>SUM(D56+G56)</f>
        <v>117486</v>
      </c>
      <c r="D56" s="42">
        <v>117486</v>
      </c>
      <c r="E56" s="42">
        <v>85756</v>
      </c>
      <c r="F56" s="42"/>
      <c r="G56" s="42"/>
      <c r="H56" s="42"/>
      <c r="I56" s="46"/>
      <c r="J56" s="46"/>
      <c r="K56" s="46"/>
      <c r="L56" s="46"/>
      <c r="M56" s="46"/>
      <c r="N56" s="240">
        <f t="shared" si="0"/>
        <v>117486</v>
      </c>
    </row>
    <row r="57" spans="1:14" s="8" customFormat="1" ht="39.75" customHeight="1">
      <c r="A57" s="181" t="s">
        <v>208</v>
      </c>
      <c r="B57" s="178" t="s">
        <v>209</v>
      </c>
      <c r="C57" s="207">
        <f>D57+G57</f>
        <v>63701</v>
      </c>
      <c r="D57" s="42">
        <v>63701</v>
      </c>
      <c r="E57" s="42">
        <v>46497</v>
      </c>
      <c r="F57" s="42"/>
      <c r="G57" s="42"/>
      <c r="H57" s="42"/>
      <c r="I57" s="46"/>
      <c r="J57" s="46"/>
      <c r="K57" s="46"/>
      <c r="L57" s="46"/>
      <c r="M57" s="46"/>
      <c r="N57" s="240">
        <f t="shared" si="0"/>
        <v>63701</v>
      </c>
    </row>
    <row r="58" spans="1:14" s="8" customFormat="1" ht="31.5" customHeight="1">
      <c r="A58" s="88" t="s">
        <v>72</v>
      </c>
      <c r="B58" s="64" t="s">
        <v>73</v>
      </c>
      <c r="C58" s="61">
        <f>D58+G58</f>
        <v>51449</v>
      </c>
      <c r="D58" s="91">
        <f>D59+D60+D61</f>
        <v>51449</v>
      </c>
      <c r="E58" s="91">
        <f>E59+E60+E61</f>
        <v>37554</v>
      </c>
      <c r="F58" s="91">
        <f>F59+F60+F61</f>
        <v>4199</v>
      </c>
      <c r="G58" s="91">
        <f>G59+G60+G61</f>
        <v>0</v>
      </c>
      <c r="H58" s="61"/>
      <c r="I58" s="91">
        <f>I59+I60+I61</f>
        <v>0</v>
      </c>
      <c r="J58" s="91">
        <f>J59+J60+J61</f>
        <v>0</v>
      </c>
      <c r="K58" s="91">
        <f>K59+K60+K61</f>
        <v>0</v>
      </c>
      <c r="L58" s="91">
        <f>L59+L60+L61</f>
        <v>0</v>
      </c>
      <c r="M58" s="91">
        <f>M59+M60+M61</f>
        <v>0</v>
      </c>
      <c r="N58" s="63">
        <f t="shared" si="0"/>
        <v>51449</v>
      </c>
    </row>
    <row r="59" spans="1:14" s="8" customFormat="1" ht="29.25" customHeight="1">
      <c r="A59" s="181" t="s">
        <v>74</v>
      </c>
      <c r="B59" s="178" t="s">
        <v>75</v>
      </c>
      <c r="C59" s="48">
        <f>D59+G59</f>
        <v>44907</v>
      </c>
      <c r="D59" s="42">
        <f>4199+40708</f>
        <v>44907</v>
      </c>
      <c r="E59" s="42">
        <v>29714</v>
      </c>
      <c r="F59" s="42">
        <v>4199</v>
      </c>
      <c r="G59" s="42"/>
      <c r="H59" s="182"/>
      <c r="I59" s="42"/>
      <c r="J59" s="42"/>
      <c r="K59" s="42"/>
      <c r="L59" s="42"/>
      <c r="M59" s="42"/>
      <c r="N59" s="240">
        <f t="shared" si="0"/>
        <v>44907</v>
      </c>
    </row>
    <row r="60" spans="1:14" s="8" customFormat="1" ht="27.75" customHeight="1">
      <c r="A60" s="181" t="s">
        <v>76</v>
      </c>
      <c r="B60" s="178" t="s">
        <v>77</v>
      </c>
      <c r="C60" s="48">
        <f>D60+G60</f>
        <v>-4199</v>
      </c>
      <c r="D60" s="42">
        <v>-4199</v>
      </c>
      <c r="E60" s="42"/>
      <c r="F60" s="42"/>
      <c r="G60" s="42"/>
      <c r="H60" s="182"/>
      <c r="I60" s="42"/>
      <c r="J60" s="42"/>
      <c r="K60" s="42"/>
      <c r="L60" s="42"/>
      <c r="M60" s="42"/>
      <c r="N60" s="240">
        <f t="shared" si="0"/>
        <v>-4199</v>
      </c>
    </row>
    <row r="61" spans="1:14" s="8" customFormat="1" ht="19.5" customHeight="1">
      <c r="A61" s="181" t="s">
        <v>199</v>
      </c>
      <c r="B61" s="178" t="s">
        <v>200</v>
      </c>
      <c r="C61" s="207">
        <f>SUM(G61,D61)</f>
        <v>10741</v>
      </c>
      <c r="D61" s="244">
        <f>SUM(D62:D63)</f>
        <v>10741</v>
      </c>
      <c r="E61" s="244">
        <f>SUM(E62:E63)</f>
        <v>7840</v>
      </c>
      <c r="F61" s="244">
        <f>SUM(F62:F63)</f>
        <v>0</v>
      </c>
      <c r="G61" s="244">
        <f>SUM(G62:G63)</f>
        <v>0</v>
      </c>
      <c r="H61" s="42">
        <f>SUM(I61,L61)</f>
        <v>0</v>
      </c>
      <c r="I61" s="46"/>
      <c r="J61" s="46"/>
      <c r="K61" s="46"/>
      <c r="L61" s="46"/>
      <c r="M61" s="46"/>
      <c r="N61" s="240">
        <f t="shared" si="0"/>
        <v>10741</v>
      </c>
    </row>
    <row r="62" spans="1:14" s="8" customFormat="1" ht="27.75" customHeight="1">
      <c r="A62" s="181"/>
      <c r="B62" s="178" t="s">
        <v>201</v>
      </c>
      <c r="C62" s="207">
        <f>SUM(G62,D62)</f>
        <v>4739</v>
      </c>
      <c r="D62" s="244">
        <v>4739</v>
      </c>
      <c r="E62" s="244">
        <v>3459</v>
      </c>
      <c r="F62" s="42"/>
      <c r="G62" s="42"/>
      <c r="H62" s="42"/>
      <c r="I62" s="46"/>
      <c r="J62" s="46"/>
      <c r="K62" s="46"/>
      <c r="L62" s="46"/>
      <c r="M62" s="46"/>
      <c r="N62" s="240">
        <f t="shared" si="0"/>
        <v>4739</v>
      </c>
    </row>
    <row r="63" spans="1:14" s="8" customFormat="1" ht="17.25" customHeight="1">
      <c r="A63" s="181"/>
      <c r="B63" s="178" t="s">
        <v>202</v>
      </c>
      <c r="C63" s="207">
        <f>SUM(G63,D63)</f>
        <v>6002</v>
      </c>
      <c r="D63" s="244">
        <v>6002</v>
      </c>
      <c r="E63" s="244">
        <v>4381</v>
      </c>
      <c r="F63" s="42"/>
      <c r="G63" s="42"/>
      <c r="H63" s="42"/>
      <c r="I63" s="46"/>
      <c r="J63" s="46"/>
      <c r="K63" s="46"/>
      <c r="L63" s="46"/>
      <c r="M63" s="46"/>
      <c r="N63" s="240">
        <f t="shared" si="0"/>
        <v>6002</v>
      </c>
    </row>
    <row r="64" spans="1:14" s="8" customFormat="1" ht="31.5" customHeight="1">
      <c r="A64" s="197" t="s">
        <v>216</v>
      </c>
      <c r="B64" s="64" t="s">
        <v>217</v>
      </c>
      <c r="C64" s="206">
        <f>SUM(C65:C66)</f>
        <v>29664</v>
      </c>
      <c r="D64" s="62">
        <f>SUM(D65:D66)</f>
        <v>29664</v>
      </c>
      <c r="E64" s="62">
        <f>SUM(E65:E66)</f>
        <v>21652</v>
      </c>
      <c r="F64" s="62">
        <f>SUM(F65:F66)</f>
        <v>0</v>
      </c>
      <c r="G64" s="62">
        <f aca="true" t="shared" si="8" ref="G64:N64">SUM(G65:G66)</f>
        <v>0</v>
      </c>
      <c r="H64" s="62">
        <f>I64+L64</f>
        <v>0</v>
      </c>
      <c r="I64" s="62">
        <f t="shared" si="8"/>
        <v>0</v>
      </c>
      <c r="J64" s="62">
        <f t="shared" si="8"/>
        <v>0</v>
      </c>
      <c r="K64" s="62">
        <f t="shared" si="8"/>
        <v>0</v>
      </c>
      <c r="L64" s="62">
        <f t="shared" si="8"/>
        <v>0</v>
      </c>
      <c r="M64" s="62">
        <f t="shared" si="8"/>
        <v>0</v>
      </c>
      <c r="N64" s="63">
        <f t="shared" si="8"/>
        <v>29664</v>
      </c>
    </row>
    <row r="65" spans="1:14" s="8" customFormat="1" ht="17.25" customHeight="1">
      <c r="A65" s="181" t="s">
        <v>218</v>
      </c>
      <c r="B65" s="246" t="s">
        <v>219</v>
      </c>
      <c r="C65" s="207">
        <f>SUM(D65+G65)</f>
        <v>26059</v>
      </c>
      <c r="D65" s="244">
        <v>26059</v>
      </c>
      <c r="E65" s="244">
        <v>19021</v>
      </c>
      <c r="F65" s="244"/>
      <c r="G65" s="244"/>
      <c r="H65" s="46">
        <f>SUM(I65,L65)</f>
        <v>0</v>
      </c>
      <c r="I65" s="244"/>
      <c r="J65" s="244"/>
      <c r="K65" s="244"/>
      <c r="L65" s="244"/>
      <c r="M65" s="244"/>
      <c r="N65" s="47">
        <f>SUM(H65,C65)</f>
        <v>26059</v>
      </c>
    </row>
    <row r="66" spans="1:14" s="8" customFormat="1" ht="27.75" customHeight="1">
      <c r="A66" s="181" t="s">
        <v>220</v>
      </c>
      <c r="B66" s="178" t="s">
        <v>221</v>
      </c>
      <c r="C66" s="207">
        <f>SUM(D66+G66)</f>
        <v>3605</v>
      </c>
      <c r="D66" s="244">
        <v>3605</v>
      </c>
      <c r="E66" s="244">
        <v>2631</v>
      </c>
      <c r="F66" s="244"/>
      <c r="G66" s="244"/>
      <c r="H66" s="46">
        <f>SUM(I66,L66)</f>
        <v>0</v>
      </c>
      <c r="I66" s="204"/>
      <c r="J66" s="204"/>
      <c r="K66" s="204"/>
      <c r="L66" s="204"/>
      <c r="M66" s="204"/>
      <c r="N66" s="240">
        <f>SUM(H66,C66)</f>
        <v>3605</v>
      </c>
    </row>
    <row r="67" spans="1:14" s="8" customFormat="1" ht="30.75" customHeight="1">
      <c r="A67" s="197" t="s">
        <v>171</v>
      </c>
      <c r="B67" s="64" t="s">
        <v>172</v>
      </c>
      <c r="C67" s="199">
        <f>SUM(D67,G67)</f>
        <v>554353</v>
      </c>
      <c r="D67" s="62">
        <f aca="true" t="shared" si="9" ref="D67:M67">D68+D69+D70+D71+D72+D73+D74</f>
        <v>554353</v>
      </c>
      <c r="E67" s="62">
        <f t="shared" si="9"/>
        <v>188170</v>
      </c>
      <c r="F67" s="62">
        <f t="shared" si="9"/>
        <v>0</v>
      </c>
      <c r="G67" s="62">
        <f t="shared" si="9"/>
        <v>0</v>
      </c>
      <c r="H67" s="62">
        <f t="shared" si="9"/>
        <v>0</v>
      </c>
      <c r="I67" s="62">
        <f t="shared" si="9"/>
        <v>0</v>
      </c>
      <c r="J67" s="62">
        <f t="shared" si="9"/>
        <v>0</v>
      </c>
      <c r="K67" s="62">
        <f t="shared" si="9"/>
        <v>0</v>
      </c>
      <c r="L67" s="62">
        <f t="shared" si="9"/>
        <v>0</v>
      </c>
      <c r="M67" s="62">
        <f t="shared" si="9"/>
        <v>0</v>
      </c>
      <c r="N67" s="63">
        <f t="shared" si="0"/>
        <v>554353</v>
      </c>
    </row>
    <row r="68" spans="1:14" s="8" customFormat="1" ht="19.5" customHeight="1">
      <c r="A68" s="181" t="s">
        <v>173</v>
      </c>
      <c r="B68" s="178" t="s">
        <v>174</v>
      </c>
      <c r="C68" s="207">
        <f aca="true" t="shared" si="10" ref="C68:C76">SUM(D68,G68)</f>
        <v>247255</v>
      </c>
      <c r="D68" s="204">
        <f>249255-2000</f>
        <v>247255</v>
      </c>
      <c r="E68" s="204"/>
      <c r="F68" s="204"/>
      <c r="G68" s="204"/>
      <c r="H68" s="46">
        <f aca="true" t="shared" si="11" ref="H68:H76">SUM(I68,L68)</f>
        <v>0</v>
      </c>
      <c r="I68" s="204"/>
      <c r="J68" s="204"/>
      <c r="K68" s="204"/>
      <c r="L68" s="204"/>
      <c r="M68" s="204"/>
      <c r="N68" s="240">
        <f t="shared" si="0"/>
        <v>247255</v>
      </c>
    </row>
    <row r="69" spans="1:14" s="8" customFormat="1" ht="27.75" customHeight="1">
      <c r="A69" s="181" t="s">
        <v>175</v>
      </c>
      <c r="B69" s="178" t="s">
        <v>176</v>
      </c>
      <c r="C69" s="207">
        <f t="shared" si="10"/>
        <v>49305</v>
      </c>
      <c r="D69" s="204">
        <v>49305</v>
      </c>
      <c r="E69" s="204"/>
      <c r="F69" s="204"/>
      <c r="G69" s="204"/>
      <c r="H69" s="46">
        <f t="shared" si="11"/>
        <v>0</v>
      </c>
      <c r="I69" s="204"/>
      <c r="J69" s="204"/>
      <c r="K69" s="204"/>
      <c r="L69" s="204"/>
      <c r="M69" s="204"/>
      <c r="N69" s="240">
        <f t="shared" si="0"/>
        <v>49305</v>
      </c>
    </row>
    <row r="70" spans="1:14" s="8" customFormat="1" ht="18" customHeight="1">
      <c r="A70" s="181" t="s">
        <v>165</v>
      </c>
      <c r="B70" s="178" t="s">
        <v>177</v>
      </c>
      <c r="C70" s="207">
        <f t="shared" si="10"/>
        <v>121168</v>
      </c>
      <c r="D70" s="204">
        <v>121168</v>
      </c>
      <c r="E70" s="204">
        <v>88444</v>
      </c>
      <c r="F70" s="204"/>
      <c r="G70" s="204"/>
      <c r="H70" s="46">
        <f t="shared" si="11"/>
        <v>0</v>
      </c>
      <c r="I70" s="204"/>
      <c r="J70" s="204"/>
      <c r="K70" s="204"/>
      <c r="L70" s="204"/>
      <c r="M70" s="204"/>
      <c r="N70" s="240">
        <f t="shared" si="0"/>
        <v>121168</v>
      </c>
    </row>
    <row r="71" spans="1:14" s="8" customFormat="1" ht="18" customHeight="1">
      <c r="A71" s="181" t="s">
        <v>178</v>
      </c>
      <c r="B71" s="178" t="s">
        <v>179</v>
      </c>
      <c r="C71" s="207">
        <f t="shared" si="10"/>
        <v>48930</v>
      </c>
      <c r="D71" s="204">
        <v>48930</v>
      </c>
      <c r="E71" s="204">
        <v>35716</v>
      </c>
      <c r="F71" s="204"/>
      <c r="G71" s="204"/>
      <c r="H71" s="46">
        <f t="shared" si="11"/>
        <v>0</v>
      </c>
      <c r="I71" s="204"/>
      <c r="J71" s="204"/>
      <c r="K71" s="204"/>
      <c r="L71" s="204"/>
      <c r="M71" s="204"/>
      <c r="N71" s="240">
        <f t="shared" si="0"/>
        <v>48930</v>
      </c>
    </row>
    <row r="72" spans="1:14" s="8" customFormat="1" ht="18" customHeight="1">
      <c r="A72" s="181" t="s">
        <v>180</v>
      </c>
      <c r="B72" s="178" t="s">
        <v>181</v>
      </c>
      <c r="C72" s="207">
        <f t="shared" si="10"/>
        <v>69250</v>
      </c>
      <c r="D72" s="204">
        <v>69250</v>
      </c>
      <c r="E72" s="204">
        <v>50547</v>
      </c>
      <c r="F72" s="204"/>
      <c r="G72" s="204"/>
      <c r="H72" s="46">
        <f t="shared" si="11"/>
        <v>0</v>
      </c>
      <c r="I72" s="204"/>
      <c r="J72" s="204"/>
      <c r="K72" s="204"/>
      <c r="L72" s="204"/>
      <c r="M72" s="204"/>
      <c r="N72" s="240">
        <f t="shared" si="0"/>
        <v>69250</v>
      </c>
    </row>
    <row r="73" spans="1:14" s="8" customFormat="1" ht="27.75" customHeight="1">
      <c r="A73" s="181" t="s">
        <v>182</v>
      </c>
      <c r="B73" s="178" t="s">
        <v>183</v>
      </c>
      <c r="C73" s="207">
        <f t="shared" si="10"/>
        <v>12404</v>
      </c>
      <c r="D73" s="204">
        <v>12404</v>
      </c>
      <c r="E73" s="204">
        <v>9054</v>
      </c>
      <c r="F73" s="204"/>
      <c r="G73" s="204"/>
      <c r="H73" s="46">
        <f t="shared" si="11"/>
        <v>0</v>
      </c>
      <c r="I73" s="204"/>
      <c r="J73" s="204"/>
      <c r="K73" s="204"/>
      <c r="L73" s="204"/>
      <c r="M73" s="204"/>
      <c r="N73" s="240">
        <f t="shared" si="0"/>
        <v>12404</v>
      </c>
    </row>
    <row r="74" spans="1:14" s="8" customFormat="1" ht="19.5" customHeight="1">
      <c r="A74" s="181" t="s">
        <v>184</v>
      </c>
      <c r="B74" s="178" t="s">
        <v>185</v>
      </c>
      <c r="C74" s="207">
        <f aca="true" t="shared" si="12" ref="C74:M74">C75+C76</f>
        <v>6041</v>
      </c>
      <c r="D74" s="204">
        <f t="shared" si="12"/>
        <v>6041</v>
      </c>
      <c r="E74" s="204">
        <f t="shared" si="12"/>
        <v>4409</v>
      </c>
      <c r="F74" s="204">
        <f t="shared" si="12"/>
        <v>0</v>
      </c>
      <c r="G74" s="204">
        <f t="shared" si="12"/>
        <v>0</v>
      </c>
      <c r="H74" s="46">
        <f t="shared" si="12"/>
        <v>0</v>
      </c>
      <c r="I74" s="204">
        <f t="shared" si="12"/>
        <v>0</v>
      </c>
      <c r="J74" s="204">
        <f t="shared" si="12"/>
        <v>0</v>
      </c>
      <c r="K74" s="204">
        <f t="shared" si="12"/>
        <v>0</v>
      </c>
      <c r="L74" s="204">
        <f t="shared" si="12"/>
        <v>0</v>
      </c>
      <c r="M74" s="204">
        <f t="shared" si="12"/>
        <v>0</v>
      </c>
      <c r="N74" s="240">
        <f t="shared" si="0"/>
        <v>6041</v>
      </c>
    </row>
    <row r="75" spans="1:14" s="8" customFormat="1" ht="24.75" customHeight="1">
      <c r="A75" s="181" t="s">
        <v>67</v>
      </c>
      <c r="B75" s="178" t="s">
        <v>186</v>
      </c>
      <c r="C75" s="203">
        <f t="shared" si="10"/>
        <v>3529</v>
      </c>
      <c r="D75" s="245">
        <v>3529</v>
      </c>
      <c r="E75" s="245">
        <v>2576</v>
      </c>
      <c r="F75" s="245"/>
      <c r="G75" s="245"/>
      <c r="H75" s="244">
        <f t="shared" si="11"/>
        <v>0</v>
      </c>
      <c r="I75" s="245"/>
      <c r="J75" s="245"/>
      <c r="K75" s="245"/>
      <c r="L75" s="245"/>
      <c r="M75" s="245"/>
      <c r="N75" s="240">
        <f t="shared" si="0"/>
        <v>3529</v>
      </c>
    </row>
    <row r="76" spans="1:14" s="8" customFormat="1" ht="24" customHeight="1">
      <c r="A76" s="181"/>
      <c r="B76" s="178" t="s">
        <v>187</v>
      </c>
      <c r="C76" s="203">
        <f t="shared" si="10"/>
        <v>2512</v>
      </c>
      <c r="D76" s="245">
        <v>2512</v>
      </c>
      <c r="E76" s="245">
        <v>1833</v>
      </c>
      <c r="F76" s="245"/>
      <c r="G76" s="245"/>
      <c r="H76" s="244">
        <f t="shared" si="11"/>
        <v>0</v>
      </c>
      <c r="I76" s="245"/>
      <c r="J76" s="245"/>
      <c r="K76" s="245"/>
      <c r="L76" s="245"/>
      <c r="M76" s="245"/>
      <c r="N76" s="240">
        <f t="shared" si="0"/>
        <v>2512</v>
      </c>
    </row>
    <row r="77" spans="1:14" s="8" customFormat="1" ht="31.5" customHeight="1">
      <c r="A77" s="197" t="s">
        <v>87</v>
      </c>
      <c r="B77" s="198" t="s">
        <v>88</v>
      </c>
      <c r="C77" s="199">
        <f>SUM(D77,G77)</f>
        <v>9000</v>
      </c>
      <c r="D77" s="200">
        <f>D78+D79</f>
        <v>9000</v>
      </c>
      <c r="E77" s="200">
        <f>E78+E79</f>
        <v>6620</v>
      </c>
      <c r="F77" s="200">
        <f>F78+F79</f>
        <v>0</v>
      </c>
      <c r="G77" s="200">
        <f>G78+G79</f>
        <v>0</v>
      </c>
      <c r="H77" s="62">
        <f>I77+L77</f>
        <v>0</v>
      </c>
      <c r="I77" s="201">
        <f aca="true" t="shared" si="13" ref="I77:N77">I78+I79</f>
        <v>0</v>
      </c>
      <c r="J77" s="201">
        <f t="shared" si="13"/>
        <v>0</v>
      </c>
      <c r="K77" s="201">
        <f t="shared" si="13"/>
        <v>0</v>
      </c>
      <c r="L77" s="201">
        <f t="shared" si="13"/>
        <v>0</v>
      </c>
      <c r="M77" s="201">
        <f t="shared" si="13"/>
        <v>0</v>
      </c>
      <c r="N77" s="202">
        <f t="shared" si="13"/>
        <v>9000</v>
      </c>
    </row>
    <row r="78" spans="1:14" s="8" customFormat="1" ht="37.5" customHeight="1">
      <c r="A78" s="181" t="s">
        <v>83</v>
      </c>
      <c r="B78" s="178" t="s">
        <v>89</v>
      </c>
      <c r="C78" s="203">
        <f>SUM(G78,D78)</f>
        <v>3560</v>
      </c>
      <c r="D78" s="45">
        <v>3560</v>
      </c>
      <c r="E78" s="45">
        <v>2620</v>
      </c>
      <c r="F78" s="45"/>
      <c r="G78" s="45"/>
      <c r="H78" s="46">
        <f>SUM(I78,L78)</f>
        <v>0</v>
      </c>
      <c r="I78" s="204"/>
      <c r="J78" s="204"/>
      <c r="K78" s="204"/>
      <c r="L78" s="204"/>
      <c r="M78" s="204"/>
      <c r="N78" s="240">
        <f t="shared" si="0"/>
        <v>3560</v>
      </c>
    </row>
    <row r="79" spans="1:14" s="8" customFormat="1" ht="39" customHeight="1">
      <c r="A79" s="181" t="s">
        <v>83</v>
      </c>
      <c r="B79" s="178" t="s">
        <v>90</v>
      </c>
      <c r="C79" s="203">
        <f>SUM(G79,D79)</f>
        <v>5440</v>
      </c>
      <c r="D79" s="45">
        <v>5440</v>
      </c>
      <c r="E79" s="45">
        <v>4000</v>
      </c>
      <c r="F79" s="45"/>
      <c r="G79" s="45"/>
      <c r="H79" s="46">
        <f>SUM(I79,L79)</f>
        <v>0</v>
      </c>
      <c r="I79" s="204"/>
      <c r="J79" s="204"/>
      <c r="K79" s="204"/>
      <c r="L79" s="204"/>
      <c r="M79" s="204"/>
      <c r="N79" s="240">
        <f t="shared" si="0"/>
        <v>5440</v>
      </c>
    </row>
    <row r="80" spans="1:14" s="8" customFormat="1" ht="47.25" customHeight="1">
      <c r="A80" s="197" t="s">
        <v>188</v>
      </c>
      <c r="B80" s="64" t="s">
        <v>189</v>
      </c>
      <c r="C80" s="206">
        <f>SUM(D80+G80)</f>
        <v>79765</v>
      </c>
      <c r="D80" s="62">
        <f>SUM(D81:D85)</f>
        <v>79765</v>
      </c>
      <c r="E80" s="62">
        <f>SUM(E81:E85)</f>
        <v>46391</v>
      </c>
      <c r="F80" s="62">
        <f>SUM(F81:F85)</f>
        <v>0</v>
      </c>
      <c r="G80" s="62">
        <f>SUM(G81:G85)</f>
        <v>0</v>
      </c>
      <c r="H80" s="62">
        <f>I80+L80</f>
        <v>0</v>
      </c>
      <c r="I80" s="62">
        <f>SUM(I81:I85)</f>
        <v>0</v>
      </c>
      <c r="J80" s="62">
        <f>SUM(J81:J85)</f>
        <v>0</v>
      </c>
      <c r="K80" s="62">
        <f>SUM(K81:K85)</f>
        <v>0</v>
      </c>
      <c r="L80" s="62">
        <f>SUM(L81:L85)</f>
        <v>0</v>
      </c>
      <c r="M80" s="62">
        <f>SUM(M81:M85)</f>
        <v>0</v>
      </c>
      <c r="N80" s="63">
        <f>C80+H80</f>
        <v>79765</v>
      </c>
    </row>
    <row r="81" spans="1:14" s="8" customFormat="1" ht="27.75" customHeight="1">
      <c r="A81" s="181" t="s">
        <v>190</v>
      </c>
      <c r="B81" s="178" t="s">
        <v>191</v>
      </c>
      <c r="C81" s="207">
        <f>SUM(D81,G81)</f>
        <v>30155</v>
      </c>
      <c r="D81" s="204">
        <v>30155</v>
      </c>
      <c r="E81" s="204">
        <v>22011</v>
      </c>
      <c r="F81" s="204"/>
      <c r="G81" s="204"/>
      <c r="H81" s="46">
        <f>SUM(I81,L81)</f>
        <v>0</v>
      </c>
      <c r="I81" s="204"/>
      <c r="J81" s="204"/>
      <c r="K81" s="204"/>
      <c r="L81" s="204"/>
      <c r="M81" s="204"/>
      <c r="N81" s="240">
        <f t="shared" si="0"/>
        <v>30155</v>
      </c>
    </row>
    <row r="82" spans="1:14" s="8" customFormat="1" ht="39.75" customHeight="1">
      <c r="A82" s="181" t="s">
        <v>192</v>
      </c>
      <c r="B82" s="178" t="s">
        <v>193</v>
      </c>
      <c r="C82" s="207">
        <f>SUM(D82,G82)</f>
        <v>8520</v>
      </c>
      <c r="D82" s="204">
        <v>8520</v>
      </c>
      <c r="E82" s="204">
        <v>6219</v>
      </c>
      <c r="F82" s="204"/>
      <c r="G82" s="204"/>
      <c r="H82" s="46">
        <f>SUM(I82,L82)</f>
        <v>0</v>
      </c>
      <c r="I82" s="204"/>
      <c r="J82" s="204"/>
      <c r="K82" s="204"/>
      <c r="L82" s="204"/>
      <c r="M82" s="204"/>
      <c r="N82" s="240">
        <f t="shared" si="0"/>
        <v>8520</v>
      </c>
    </row>
    <row r="83" spans="1:14" s="8" customFormat="1" ht="27.75" customHeight="1">
      <c r="A83" s="181" t="s">
        <v>130</v>
      </c>
      <c r="B83" s="178" t="s">
        <v>194</v>
      </c>
      <c r="C83" s="207">
        <f>SUM(D83,G83)</f>
        <v>24880</v>
      </c>
      <c r="D83" s="204">
        <v>24880</v>
      </c>
      <c r="E83" s="204">
        <v>18161</v>
      </c>
      <c r="F83" s="204"/>
      <c r="G83" s="204"/>
      <c r="H83" s="46">
        <f>SUM(I83,L83)</f>
        <v>0</v>
      </c>
      <c r="I83" s="204"/>
      <c r="J83" s="204"/>
      <c r="K83" s="204"/>
      <c r="L83" s="204"/>
      <c r="M83" s="204"/>
      <c r="N83" s="240">
        <f t="shared" si="0"/>
        <v>24880</v>
      </c>
    </row>
    <row r="84" spans="1:14" s="8" customFormat="1" ht="61.5" customHeight="1">
      <c r="A84" s="181" t="s">
        <v>195</v>
      </c>
      <c r="B84" s="178" t="s">
        <v>196</v>
      </c>
      <c r="C84" s="207">
        <f>SUM(D84,G84)</f>
        <v>13640</v>
      </c>
      <c r="D84" s="204">
        <v>13640</v>
      </c>
      <c r="E84" s="204"/>
      <c r="F84" s="204"/>
      <c r="G84" s="204"/>
      <c r="H84" s="46">
        <f>SUM(I84,L84)</f>
        <v>0</v>
      </c>
      <c r="I84" s="204"/>
      <c r="J84" s="204"/>
      <c r="K84" s="204"/>
      <c r="L84" s="204"/>
      <c r="M84" s="204"/>
      <c r="N84" s="240">
        <f t="shared" si="0"/>
        <v>13640</v>
      </c>
    </row>
    <row r="85" spans="1:14" s="8" customFormat="1" ht="38.25" customHeight="1">
      <c r="A85" s="181" t="s">
        <v>197</v>
      </c>
      <c r="B85" s="178" t="s">
        <v>198</v>
      </c>
      <c r="C85" s="207">
        <f>SUM(D85,G85)</f>
        <v>2570</v>
      </c>
      <c r="D85" s="204">
        <v>2570</v>
      </c>
      <c r="E85" s="204"/>
      <c r="F85" s="204"/>
      <c r="G85" s="204"/>
      <c r="H85" s="46">
        <f>SUM(I85,L85)</f>
        <v>0</v>
      </c>
      <c r="I85" s="204"/>
      <c r="J85" s="204"/>
      <c r="K85" s="204"/>
      <c r="L85" s="204"/>
      <c r="M85" s="204"/>
      <c r="N85" s="240">
        <f t="shared" si="0"/>
        <v>2570</v>
      </c>
    </row>
    <row r="86" spans="1:14" s="8" customFormat="1" ht="31.5" customHeight="1">
      <c r="A86" s="88" t="s">
        <v>68</v>
      </c>
      <c r="B86" s="64" t="s">
        <v>69</v>
      </c>
      <c r="C86" s="61">
        <f>C87+C89+C91</f>
        <v>3011678</v>
      </c>
      <c r="D86" s="61">
        <f aca="true" t="shared" si="14" ref="D86:M86">D87+D89+D91</f>
        <v>0</v>
      </c>
      <c r="E86" s="61">
        <f t="shared" si="14"/>
        <v>0</v>
      </c>
      <c r="F86" s="61">
        <f t="shared" si="14"/>
        <v>0</v>
      </c>
      <c r="G86" s="61">
        <f t="shared" si="14"/>
        <v>3011678</v>
      </c>
      <c r="H86" s="61">
        <f t="shared" si="14"/>
        <v>42831522</v>
      </c>
      <c r="I86" s="61">
        <f t="shared" si="14"/>
        <v>0</v>
      </c>
      <c r="J86" s="61">
        <f t="shared" si="14"/>
        <v>0</v>
      </c>
      <c r="K86" s="61">
        <f t="shared" si="14"/>
        <v>0</v>
      </c>
      <c r="L86" s="61">
        <f t="shared" si="14"/>
        <v>42831522</v>
      </c>
      <c r="M86" s="61">
        <f t="shared" si="14"/>
        <v>42831522</v>
      </c>
      <c r="N86" s="63">
        <f t="shared" si="0"/>
        <v>45843200</v>
      </c>
    </row>
    <row r="87" spans="1:14" s="8" customFormat="1" ht="25.5" customHeight="1">
      <c r="A87" s="181" t="s">
        <v>233</v>
      </c>
      <c r="B87" s="178" t="s">
        <v>235</v>
      </c>
      <c r="C87" s="207">
        <f aca="true" t="shared" si="15" ref="C87:C93">SUM(D87,G87)</f>
        <v>457210</v>
      </c>
      <c r="D87" s="42"/>
      <c r="E87" s="42"/>
      <c r="F87" s="42"/>
      <c r="G87" s="42">
        <f>G88</f>
        <v>457210</v>
      </c>
      <c r="H87" s="46">
        <f aca="true" t="shared" si="16" ref="H87:H93">SUM(I87,L87)</f>
        <v>0</v>
      </c>
      <c r="I87" s="42"/>
      <c r="J87" s="57"/>
      <c r="K87" s="57"/>
      <c r="L87" s="57"/>
      <c r="M87" s="57"/>
      <c r="N87" s="240">
        <f t="shared" si="0"/>
        <v>457210</v>
      </c>
    </row>
    <row r="88" spans="1:14" s="8" customFormat="1" ht="124.5" customHeight="1">
      <c r="A88" s="264"/>
      <c r="B88" s="262" t="s">
        <v>229</v>
      </c>
      <c r="C88" s="207">
        <f t="shared" si="15"/>
        <v>457210</v>
      </c>
      <c r="D88" s="42"/>
      <c r="E88" s="42"/>
      <c r="F88" s="42"/>
      <c r="G88" s="42">
        <v>457210</v>
      </c>
      <c r="H88" s="46">
        <f t="shared" si="16"/>
        <v>0</v>
      </c>
      <c r="I88" s="42"/>
      <c r="J88" s="57"/>
      <c r="K88" s="57"/>
      <c r="L88" s="57"/>
      <c r="M88" s="57"/>
      <c r="N88" s="240">
        <f t="shared" si="0"/>
        <v>457210</v>
      </c>
    </row>
    <row r="89" spans="1:14" s="8" customFormat="1" ht="24.75" customHeight="1">
      <c r="A89" s="181" t="s">
        <v>231</v>
      </c>
      <c r="B89" s="178" t="s">
        <v>232</v>
      </c>
      <c r="C89" s="207">
        <f t="shared" si="15"/>
        <v>2554468</v>
      </c>
      <c r="D89" s="42"/>
      <c r="E89" s="42"/>
      <c r="F89" s="42"/>
      <c r="G89" s="42">
        <f>G90</f>
        <v>2554468</v>
      </c>
      <c r="H89" s="46">
        <f t="shared" si="16"/>
        <v>0</v>
      </c>
      <c r="I89" s="42"/>
      <c r="J89" s="57"/>
      <c r="K89" s="57"/>
      <c r="L89" s="57"/>
      <c r="M89" s="57"/>
      <c r="N89" s="240">
        <f t="shared" si="0"/>
        <v>2554468</v>
      </c>
    </row>
    <row r="90" spans="1:14" s="8" customFormat="1" ht="124.5" customHeight="1">
      <c r="A90" s="264"/>
      <c r="B90" s="262" t="s">
        <v>229</v>
      </c>
      <c r="C90" s="207">
        <f t="shared" si="15"/>
        <v>2554468</v>
      </c>
      <c r="D90" s="42"/>
      <c r="E90" s="42"/>
      <c r="F90" s="42"/>
      <c r="G90" s="42">
        <v>2554468</v>
      </c>
      <c r="H90" s="46">
        <f t="shared" si="16"/>
        <v>0</v>
      </c>
      <c r="I90" s="42"/>
      <c r="J90" s="57"/>
      <c r="K90" s="57"/>
      <c r="L90" s="57"/>
      <c r="M90" s="57"/>
      <c r="N90" s="240">
        <f t="shared" si="0"/>
        <v>2554468</v>
      </c>
    </row>
    <row r="91" spans="1:14" s="8" customFormat="1" ht="21.75" customHeight="1">
      <c r="A91" s="181" t="s">
        <v>70</v>
      </c>
      <c r="B91" s="178" t="s">
        <v>228</v>
      </c>
      <c r="C91" s="207">
        <f t="shared" si="15"/>
        <v>0</v>
      </c>
      <c r="D91" s="42"/>
      <c r="E91" s="42"/>
      <c r="F91" s="42"/>
      <c r="G91" s="42">
        <f>G92+G93</f>
        <v>0</v>
      </c>
      <c r="H91" s="46">
        <f t="shared" si="16"/>
        <v>42831522</v>
      </c>
      <c r="I91" s="42"/>
      <c r="J91" s="42"/>
      <c r="K91" s="42"/>
      <c r="L91" s="42">
        <f>L92+L93</f>
        <v>42831522</v>
      </c>
      <c r="M91" s="42">
        <f>M92+M93</f>
        <v>42831522</v>
      </c>
      <c r="N91" s="47">
        <f t="shared" si="0"/>
        <v>42831522</v>
      </c>
    </row>
    <row r="92" spans="1:14" s="8" customFormat="1" ht="34.5" customHeight="1">
      <c r="A92" s="162"/>
      <c r="B92" s="173" t="s">
        <v>227</v>
      </c>
      <c r="C92" s="207">
        <f t="shared" si="15"/>
        <v>0</v>
      </c>
      <c r="D92" s="42"/>
      <c r="E92" s="42"/>
      <c r="F92" s="42"/>
      <c r="G92" s="42"/>
      <c r="H92" s="46">
        <f t="shared" si="16"/>
        <v>21200000</v>
      </c>
      <c r="I92" s="42"/>
      <c r="J92" s="42"/>
      <c r="K92" s="42"/>
      <c r="L92" s="193">
        <v>21200000</v>
      </c>
      <c r="M92" s="193">
        <v>21200000</v>
      </c>
      <c r="N92" s="47">
        <f t="shared" si="0"/>
        <v>21200000</v>
      </c>
    </row>
    <row r="93" spans="1:14" s="8" customFormat="1" ht="122.25" customHeight="1">
      <c r="A93" s="181"/>
      <c r="B93" s="262" t="s">
        <v>229</v>
      </c>
      <c r="C93" s="207">
        <f t="shared" si="15"/>
        <v>0</v>
      </c>
      <c r="D93" s="42"/>
      <c r="E93" s="42"/>
      <c r="F93" s="42"/>
      <c r="G93" s="42"/>
      <c r="H93" s="46">
        <f t="shared" si="16"/>
        <v>21631522</v>
      </c>
      <c r="I93" s="42"/>
      <c r="J93" s="42"/>
      <c r="K93" s="42"/>
      <c r="L93" s="193">
        <v>21631522</v>
      </c>
      <c r="M93" s="193">
        <v>21631522</v>
      </c>
      <c r="N93" s="47">
        <f t="shared" si="0"/>
        <v>21631522</v>
      </c>
    </row>
    <row r="94" spans="1:214" s="59" customFormat="1" ht="37.5" customHeight="1">
      <c r="A94" s="89" t="s">
        <v>29</v>
      </c>
      <c r="B94" s="64" t="s">
        <v>8</v>
      </c>
      <c r="C94" s="61">
        <f>D94+G94</f>
        <v>42831522</v>
      </c>
      <c r="D94" s="62">
        <f>D95</f>
        <v>0</v>
      </c>
      <c r="E94" s="62">
        <f>E95</f>
        <v>0</v>
      </c>
      <c r="F94" s="62">
        <f>F95</f>
        <v>0</v>
      </c>
      <c r="G94" s="62">
        <f>G95</f>
        <v>42831522</v>
      </c>
      <c r="H94" s="62"/>
      <c r="I94" s="62"/>
      <c r="J94" s="62"/>
      <c r="K94" s="62"/>
      <c r="L94" s="62"/>
      <c r="M94" s="62"/>
      <c r="N94" s="63">
        <f t="shared" si="0"/>
        <v>42831522</v>
      </c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GM94" s="237"/>
      <c r="GN94" s="237"/>
      <c r="GO94" s="237"/>
      <c r="GP94" s="237"/>
      <c r="GQ94" s="237"/>
      <c r="GR94" s="237"/>
      <c r="GS94" s="237"/>
      <c r="GT94" s="237"/>
      <c r="GU94" s="237"/>
      <c r="GV94" s="237"/>
      <c r="GW94" s="237"/>
      <c r="GX94" s="237"/>
      <c r="GY94" s="237"/>
      <c r="GZ94" s="237"/>
      <c r="HA94" s="237"/>
      <c r="HB94" s="237"/>
      <c r="HC94" s="237"/>
      <c r="HD94" s="237"/>
      <c r="HE94" s="237"/>
      <c r="HF94" s="237"/>
    </row>
    <row r="95" spans="1:14" s="8" customFormat="1" ht="37.5" customHeight="1" thickBot="1">
      <c r="A95" s="190" t="s">
        <v>63</v>
      </c>
      <c r="B95" s="191" t="s">
        <v>64</v>
      </c>
      <c r="C95" s="192">
        <f>D95+G95</f>
        <v>42831522</v>
      </c>
      <c r="D95" s="193"/>
      <c r="E95" s="193"/>
      <c r="F95" s="193"/>
      <c r="G95" s="193">
        <v>42831522</v>
      </c>
      <c r="H95" s="194"/>
      <c r="I95" s="193"/>
      <c r="J95" s="193"/>
      <c r="K95" s="193"/>
      <c r="L95" s="193"/>
      <c r="M95" s="193"/>
      <c r="N95" s="195">
        <f t="shared" si="0"/>
        <v>42831522</v>
      </c>
    </row>
    <row r="96" spans="1:214" s="59" customFormat="1" ht="32.25" customHeight="1" thickBot="1">
      <c r="A96" s="81"/>
      <c r="B96" s="83" t="s">
        <v>28</v>
      </c>
      <c r="C96" s="159">
        <f aca="true" t="shared" si="17" ref="C96:N96">C8+C26+C86+C94+C77+C58+C52+C80+C67+C64</f>
        <v>53982700</v>
      </c>
      <c r="D96" s="159">
        <f t="shared" si="17"/>
        <v>7970710</v>
      </c>
      <c r="E96" s="159">
        <f t="shared" si="17"/>
        <v>5076187</v>
      </c>
      <c r="F96" s="159">
        <f t="shared" si="17"/>
        <v>4199</v>
      </c>
      <c r="G96" s="159">
        <f t="shared" si="17"/>
        <v>46011990</v>
      </c>
      <c r="H96" s="159">
        <f t="shared" si="17"/>
        <v>42831522</v>
      </c>
      <c r="I96" s="159">
        <f t="shared" si="17"/>
        <v>0</v>
      </c>
      <c r="J96" s="159">
        <f t="shared" si="17"/>
        <v>0</v>
      </c>
      <c r="K96" s="159">
        <f t="shared" si="17"/>
        <v>0</v>
      </c>
      <c r="L96" s="159">
        <f t="shared" si="17"/>
        <v>42831522</v>
      </c>
      <c r="M96" s="159">
        <f t="shared" si="17"/>
        <v>42831522</v>
      </c>
      <c r="N96" s="159">
        <f t="shared" si="17"/>
        <v>96814222</v>
      </c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GM96" s="237"/>
      <c r="GN96" s="237"/>
      <c r="GO96" s="237"/>
      <c r="GP96" s="237"/>
      <c r="GQ96" s="237"/>
      <c r="GR96" s="237"/>
      <c r="GS96" s="237"/>
      <c r="GT96" s="237"/>
      <c r="GU96" s="237"/>
      <c r="GV96" s="237"/>
      <c r="GW96" s="237"/>
      <c r="GX96" s="237"/>
      <c r="GY96" s="237"/>
      <c r="GZ96" s="237"/>
      <c r="HA96" s="237"/>
      <c r="HB96" s="237"/>
      <c r="HC96" s="237"/>
      <c r="HD96" s="237"/>
      <c r="HE96" s="237"/>
      <c r="HF96" s="237"/>
    </row>
    <row r="97" spans="1:214" s="59" customFormat="1" ht="21.75" customHeight="1">
      <c r="A97" s="58"/>
      <c r="B97" s="84" t="s">
        <v>14</v>
      </c>
      <c r="C97" s="65">
        <f>C98+C100+C102+C104+C106</f>
        <v>-20279200</v>
      </c>
      <c r="D97" s="65">
        <f aca="true" t="shared" si="18" ref="D97:N97">D98+D100+D102+D104+D106</f>
        <v>25520600</v>
      </c>
      <c r="E97" s="65">
        <f t="shared" si="18"/>
        <v>0</v>
      </c>
      <c r="F97" s="65">
        <f t="shared" si="18"/>
        <v>0</v>
      </c>
      <c r="G97" s="65">
        <f t="shared" si="18"/>
        <v>-45799800</v>
      </c>
      <c r="H97" s="65">
        <f t="shared" si="18"/>
        <v>0</v>
      </c>
      <c r="I97" s="65">
        <f t="shared" si="18"/>
        <v>0</v>
      </c>
      <c r="J97" s="65">
        <f t="shared" si="18"/>
        <v>0</v>
      </c>
      <c r="K97" s="65">
        <f t="shared" si="18"/>
        <v>0</v>
      </c>
      <c r="L97" s="65">
        <f t="shared" si="18"/>
        <v>0</v>
      </c>
      <c r="M97" s="65">
        <f t="shared" si="18"/>
        <v>0</v>
      </c>
      <c r="N97" s="65">
        <f t="shared" si="18"/>
        <v>-20279200</v>
      </c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GM97" s="237"/>
      <c r="GN97" s="237"/>
      <c r="GO97" s="237"/>
      <c r="GP97" s="237"/>
      <c r="GQ97" s="237"/>
      <c r="GR97" s="237"/>
      <c r="GS97" s="237"/>
      <c r="GT97" s="237"/>
      <c r="GU97" s="237"/>
      <c r="GV97" s="237"/>
      <c r="GW97" s="237"/>
      <c r="GX97" s="237"/>
      <c r="GY97" s="237"/>
      <c r="GZ97" s="237"/>
      <c r="HA97" s="237"/>
      <c r="HB97" s="237"/>
      <c r="HC97" s="237"/>
      <c r="HD97" s="237"/>
      <c r="HE97" s="237"/>
      <c r="HF97" s="237"/>
    </row>
    <row r="98" spans="1:214" s="59" customFormat="1" ht="33.75" customHeight="1">
      <c r="A98" s="88" t="s">
        <v>47</v>
      </c>
      <c r="B98" s="64" t="s">
        <v>224</v>
      </c>
      <c r="C98" s="61">
        <f>D98+G98</f>
        <v>300000</v>
      </c>
      <c r="D98" s="175">
        <f>D99</f>
        <v>300000</v>
      </c>
      <c r="E98" s="91">
        <f>E99</f>
        <v>0</v>
      </c>
      <c r="F98" s="91">
        <f>F99</f>
        <v>0</v>
      </c>
      <c r="G98" s="91">
        <f>G99</f>
        <v>0</v>
      </c>
      <c r="H98" s="62"/>
      <c r="I98" s="91"/>
      <c r="J98" s="91"/>
      <c r="K98" s="91"/>
      <c r="L98" s="91"/>
      <c r="M98" s="91">
        <f>M99</f>
        <v>0</v>
      </c>
      <c r="N98" s="175">
        <f aca="true" t="shared" si="19" ref="N98:N112">SUM(H98,C98)</f>
        <v>300000</v>
      </c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GM98" s="237"/>
      <c r="GN98" s="237"/>
      <c r="GO98" s="237"/>
      <c r="GP98" s="237"/>
      <c r="GQ98" s="237"/>
      <c r="GR98" s="237"/>
      <c r="GS98" s="237"/>
      <c r="GT98" s="237"/>
      <c r="GU98" s="237"/>
      <c r="GV98" s="237"/>
      <c r="GW98" s="237"/>
      <c r="GX98" s="237"/>
      <c r="GY98" s="237"/>
      <c r="GZ98" s="237"/>
      <c r="HA98" s="237"/>
      <c r="HB98" s="237"/>
      <c r="HC98" s="237"/>
      <c r="HD98" s="237"/>
      <c r="HE98" s="237"/>
      <c r="HF98" s="237"/>
    </row>
    <row r="99" spans="1:214" s="59" customFormat="1" ht="25.5" customHeight="1">
      <c r="A99" s="181" t="s">
        <v>50</v>
      </c>
      <c r="B99" s="92" t="s">
        <v>51</v>
      </c>
      <c r="C99" s="48">
        <f>SUM(G99,D99)</f>
        <v>300000</v>
      </c>
      <c r="D99" s="161">
        <v>300000</v>
      </c>
      <c r="E99" s="85"/>
      <c r="F99" s="85"/>
      <c r="G99" s="85"/>
      <c r="H99" s="48"/>
      <c r="I99" s="85"/>
      <c r="J99" s="85"/>
      <c r="K99" s="46"/>
      <c r="L99" s="45"/>
      <c r="M99" s="46"/>
      <c r="N99" s="47">
        <f t="shared" si="19"/>
        <v>300000</v>
      </c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GM99" s="237"/>
      <c r="GN99" s="237"/>
      <c r="GO99" s="237"/>
      <c r="GP99" s="237"/>
      <c r="GQ99" s="237"/>
      <c r="GR99" s="237"/>
      <c r="GS99" s="237"/>
      <c r="GT99" s="237"/>
      <c r="GU99" s="237"/>
      <c r="GV99" s="237"/>
      <c r="GW99" s="237"/>
      <c r="GX99" s="237"/>
      <c r="GY99" s="237"/>
      <c r="GZ99" s="237"/>
      <c r="HA99" s="237"/>
      <c r="HB99" s="237"/>
      <c r="HC99" s="237"/>
      <c r="HD99" s="237"/>
      <c r="HE99" s="237"/>
      <c r="HF99" s="237"/>
    </row>
    <row r="100" spans="1:214" s="59" customFormat="1" ht="33" customHeight="1">
      <c r="A100" s="197" t="s">
        <v>91</v>
      </c>
      <c r="B100" s="205" t="s">
        <v>92</v>
      </c>
      <c r="C100" s="206">
        <f>SUM(D100+G100)</f>
        <v>25280600</v>
      </c>
      <c r="D100" s="62">
        <f>D101</f>
        <v>25280600</v>
      </c>
      <c r="E100" s="62">
        <f>E101</f>
        <v>0</v>
      </c>
      <c r="F100" s="62">
        <f>F101</f>
        <v>0</v>
      </c>
      <c r="G100" s="62">
        <f>G101</f>
        <v>0</v>
      </c>
      <c r="H100" s="62">
        <f aca="true" t="shared" si="20" ref="H100:M100">H101</f>
        <v>0</v>
      </c>
      <c r="I100" s="62">
        <f t="shared" si="20"/>
        <v>0</v>
      </c>
      <c r="J100" s="62">
        <f t="shared" si="20"/>
        <v>0</v>
      </c>
      <c r="K100" s="62">
        <f t="shared" si="20"/>
        <v>0</v>
      </c>
      <c r="L100" s="62">
        <f t="shared" si="20"/>
        <v>0</v>
      </c>
      <c r="M100" s="62">
        <f t="shared" si="20"/>
        <v>0</v>
      </c>
      <c r="N100" s="63">
        <f t="shared" si="19"/>
        <v>25280600</v>
      </c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GM100" s="237"/>
      <c r="GN100" s="237"/>
      <c r="GO100" s="237"/>
      <c r="GP100" s="237"/>
      <c r="GQ100" s="237"/>
      <c r="GR100" s="237"/>
      <c r="GS100" s="237"/>
      <c r="GT100" s="237"/>
      <c r="GU100" s="237"/>
      <c r="GV100" s="237"/>
      <c r="GW100" s="237"/>
      <c r="GX100" s="237"/>
      <c r="GY100" s="237"/>
      <c r="GZ100" s="237"/>
      <c r="HA100" s="237"/>
      <c r="HB100" s="237"/>
      <c r="HC100" s="237"/>
      <c r="HD100" s="237"/>
      <c r="HE100" s="237"/>
      <c r="HF100" s="237"/>
    </row>
    <row r="101" spans="1:214" s="59" customFormat="1" ht="75.75" customHeight="1">
      <c r="A101" s="181">
        <v>250326</v>
      </c>
      <c r="B101" s="178" t="s">
        <v>211</v>
      </c>
      <c r="C101" s="48">
        <f>SUM(G101,D101)</f>
        <v>25280600</v>
      </c>
      <c r="D101" s="250">
        <v>25280600</v>
      </c>
      <c r="E101" s="236"/>
      <c r="F101" s="236"/>
      <c r="G101" s="236"/>
      <c r="H101" s="236"/>
      <c r="I101" s="236"/>
      <c r="J101" s="236"/>
      <c r="K101" s="236"/>
      <c r="L101" s="236"/>
      <c r="M101" s="236"/>
      <c r="N101" s="47">
        <f t="shared" si="19"/>
        <v>25280600</v>
      </c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GM101" s="237"/>
      <c r="GN101" s="237"/>
      <c r="GO101" s="237"/>
      <c r="GP101" s="237"/>
      <c r="GQ101" s="237"/>
      <c r="GR101" s="237"/>
      <c r="GS101" s="237"/>
      <c r="GT101" s="237"/>
      <c r="GU101" s="237"/>
      <c r="GV101" s="237"/>
      <c r="GW101" s="237"/>
      <c r="GX101" s="237"/>
      <c r="GY101" s="237"/>
      <c r="GZ101" s="237"/>
      <c r="HA101" s="237"/>
      <c r="HB101" s="237"/>
      <c r="HC101" s="237"/>
      <c r="HD101" s="237"/>
      <c r="HE101" s="237"/>
      <c r="HF101" s="237"/>
    </row>
    <row r="102" spans="1:214" s="59" customFormat="1" ht="31.5" customHeight="1">
      <c r="A102" s="88" t="s">
        <v>72</v>
      </c>
      <c r="B102" s="64" t="s">
        <v>73</v>
      </c>
      <c r="C102" s="61">
        <f>D102+G102</f>
        <v>0</v>
      </c>
      <c r="D102" s="175">
        <f>D103</f>
        <v>6600</v>
      </c>
      <c r="E102" s="175">
        <f>E103</f>
        <v>0</v>
      </c>
      <c r="F102" s="175">
        <f>F103</f>
        <v>0</v>
      </c>
      <c r="G102" s="175">
        <f>G103</f>
        <v>-6600</v>
      </c>
      <c r="H102" s="175">
        <f aca="true" t="shared" si="21" ref="H102:M102">H103</f>
        <v>0</v>
      </c>
      <c r="I102" s="175">
        <f t="shared" si="21"/>
        <v>0</v>
      </c>
      <c r="J102" s="175">
        <f t="shared" si="21"/>
        <v>0</v>
      </c>
      <c r="K102" s="175">
        <f t="shared" si="21"/>
        <v>0</v>
      </c>
      <c r="L102" s="175">
        <f t="shared" si="21"/>
        <v>0</v>
      </c>
      <c r="M102" s="175">
        <f t="shared" si="21"/>
        <v>0</v>
      </c>
      <c r="N102" s="175">
        <f t="shared" si="19"/>
        <v>0</v>
      </c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7"/>
      <c r="GX102" s="237"/>
      <c r="GY102" s="237"/>
      <c r="GZ102" s="237"/>
      <c r="HA102" s="237"/>
      <c r="HB102" s="237"/>
      <c r="HC102" s="237"/>
      <c r="HD102" s="237"/>
      <c r="HE102" s="237"/>
      <c r="HF102" s="237"/>
    </row>
    <row r="103" spans="1:214" s="59" customFormat="1" ht="51" customHeight="1">
      <c r="A103" s="181" t="s">
        <v>81</v>
      </c>
      <c r="B103" s="178" t="s">
        <v>80</v>
      </c>
      <c r="C103" s="48">
        <f>SUM(G103,D103)</f>
        <v>0</v>
      </c>
      <c r="D103" s="185">
        <v>6600</v>
      </c>
      <c r="E103" s="186"/>
      <c r="F103" s="186"/>
      <c r="G103" s="188">
        <v>-6600</v>
      </c>
      <c r="H103" s="184"/>
      <c r="I103" s="186"/>
      <c r="J103" s="186"/>
      <c r="K103" s="187"/>
      <c r="L103" s="95"/>
      <c r="M103" s="187"/>
      <c r="N103" s="47">
        <f t="shared" si="19"/>
        <v>0</v>
      </c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GM103" s="237"/>
      <c r="GN103" s="237"/>
      <c r="GO103" s="237"/>
      <c r="GP103" s="237"/>
      <c r="GQ103" s="237"/>
      <c r="GR103" s="237"/>
      <c r="GS103" s="237"/>
      <c r="GT103" s="237"/>
      <c r="GU103" s="237"/>
      <c r="GV103" s="237"/>
      <c r="GW103" s="237"/>
      <c r="GX103" s="237"/>
      <c r="GY103" s="237"/>
      <c r="GZ103" s="237"/>
      <c r="HA103" s="237"/>
      <c r="HB103" s="237"/>
      <c r="HC103" s="237"/>
      <c r="HD103" s="237"/>
      <c r="HE103" s="237"/>
      <c r="HF103" s="237"/>
    </row>
    <row r="104" spans="1:214" s="59" customFormat="1" ht="33.75" customHeight="1">
      <c r="A104" s="197" t="s">
        <v>216</v>
      </c>
      <c r="B104" s="64" t="s">
        <v>217</v>
      </c>
      <c r="C104" s="206">
        <f>SUM(C105:C105)</f>
        <v>78000</v>
      </c>
      <c r="D104" s="62">
        <f>D105</f>
        <v>78000</v>
      </c>
      <c r="E104" s="62">
        <f aca="true" t="shared" si="22" ref="E104:M104">E105</f>
        <v>0</v>
      </c>
      <c r="F104" s="62">
        <f t="shared" si="22"/>
        <v>0</v>
      </c>
      <c r="G104" s="62">
        <f t="shared" si="22"/>
        <v>0</v>
      </c>
      <c r="H104" s="62">
        <f t="shared" si="22"/>
        <v>0</v>
      </c>
      <c r="I104" s="62">
        <f t="shared" si="22"/>
        <v>0</v>
      </c>
      <c r="J104" s="62">
        <f t="shared" si="22"/>
        <v>0</v>
      </c>
      <c r="K104" s="62">
        <f t="shared" si="22"/>
        <v>0</v>
      </c>
      <c r="L104" s="62">
        <f t="shared" si="22"/>
        <v>0</v>
      </c>
      <c r="M104" s="62">
        <f t="shared" si="22"/>
        <v>0</v>
      </c>
      <c r="N104" s="63">
        <f t="shared" si="19"/>
        <v>78000</v>
      </c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GM104" s="237"/>
      <c r="GN104" s="237"/>
      <c r="GO104" s="237"/>
      <c r="GP104" s="237"/>
      <c r="GQ104" s="237"/>
      <c r="GR104" s="237"/>
      <c r="GS104" s="237"/>
      <c r="GT104" s="237"/>
      <c r="GU104" s="237"/>
      <c r="GV104" s="237"/>
      <c r="GW104" s="237"/>
      <c r="GX104" s="237"/>
      <c r="GY104" s="237"/>
      <c r="GZ104" s="237"/>
      <c r="HA104" s="237"/>
      <c r="HB104" s="237"/>
      <c r="HC104" s="237"/>
      <c r="HD104" s="237"/>
      <c r="HE104" s="237"/>
      <c r="HF104" s="237"/>
    </row>
    <row r="105" spans="1:214" s="59" customFormat="1" ht="60.75" customHeight="1">
      <c r="A105" s="181" t="s">
        <v>212</v>
      </c>
      <c r="B105" s="251" t="s">
        <v>213</v>
      </c>
      <c r="C105" s="48">
        <f>SUM(G105,D105)</f>
        <v>78000</v>
      </c>
      <c r="D105" s="250">
        <v>78000</v>
      </c>
      <c r="E105" s="236"/>
      <c r="F105" s="236"/>
      <c r="G105" s="236"/>
      <c r="H105" s="236"/>
      <c r="I105" s="236"/>
      <c r="J105" s="236"/>
      <c r="K105" s="236"/>
      <c r="L105" s="236"/>
      <c r="M105" s="236"/>
      <c r="N105" s="47">
        <f t="shared" si="19"/>
        <v>78000</v>
      </c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GM105" s="237"/>
      <c r="GN105" s="237"/>
      <c r="GO105" s="237"/>
      <c r="GP105" s="237"/>
      <c r="GQ105" s="237"/>
      <c r="GR105" s="237"/>
      <c r="GS105" s="237"/>
      <c r="GT105" s="237"/>
      <c r="GU105" s="237"/>
      <c r="GV105" s="237"/>
      <c r="GW105" s="237"/>
      <c r="GX105" s="237"/>
      <c r="GY105" s="237"/>
      <c r="GZ105" s="237"/>
      <c r="HA105" s="237"/>
      <c r="HB105" s="237"/>
      <c r="HC105" s="237"/>
      <c r="HD105" s="237"/>
      <c r="HE105" s="237"/>
      <c r="HF105" s="237"/>
    </row>
    <row r="106" spans="1:214" s="59" customFormat="1" ht="32.25" customHeight="1">
      <c r="A106" s="89" t="s">
        <v>29</v>
      </c>
      <c r="B106" s="64" t="s">
        <v>8</v>
      </c>
      <c r="C106" s="61">
        <f aca="true" t="shared" si="23" ref="C106:M106">C109+C111+C110+C112+C107+C108</f>
        <v>-45937800</v>
      </c>
      <c r="D106" s="61">
        <f t="shared" si="23"/>
        <v>-144600</v>
      </c>
      <c r="E106" s="61">
        <f t="shared" si="23"/>
        <v>0</v>
      </c>
      <c r="F106" s="61">
        <f t="shared" si="23"/>
        <v>0</v>
      </c>
      <c r="G106" s="61">
        <f t="shared" si="23"/>
        <v>-45793200</v>
      </c>
      <c r="H106" s="61">
        <f t="shared" si="23"/>
        <v>0</v>
      </c>
      <c r="I106" s="61">
        <f t="shared" si="23"/>
        <v>0</v>
      </c>
      <c r="J106" s="61">
        <f t="shared" si="23"/>
        <v>0</v>
      </c>
      <c r="K106" s="61">
        <f t="shared" si="23"/>
        <v>0</v>
      </c>
      <c r="L106" s="61">
        <f t="shared" si="23"/>
        <v>0</v>
      </c>
      <c r="M106" s="61">
        <f t="shared" si="23"/>
        <v>0</v>
      </c>
      <c r="N106" s="61">
        <f t="shared" si="19"/>
        <v>-45937800</v>
      </c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GM106" s="237"/>
      <c r="GN106" s="237"/>
      <c r="GO106" s="237"/>
      <c r="GP106" s="237"/>
      <c r="GQ106" s="237"/>
      <c r="GR106" s="237"/>
      <c r="GS106" s="237"/>
      <c r="GT106" s="237"/>
      <c r="GU106" s="237"/>
      <c r="GV106" s="237"/>
      <c r="GW106" s="237"/>
      <c r="GX106" s="237"/>
      <c r="GY106" s="237"/>
      <c r="GZ106" s="237"/>
      <c r="HA106" s="237"/>
      <c r="HB106" s="237"/>
      <c r="HC106" s="237"/>
      <c r="HD106" s="237"/>
      <c r="HE106" s="237"/>
      <c r="HF106" s="237"/>
    </row>
    <row r="107" spans="1:214" s="59" customFormat="1" ht="25.5" customHeight="1">
      <c r="A107" s="181" t="s">
        <v>210</v>
      </c>
      <c r="B107" s="178" t="s">
        <v>97</v>
      </c>
      <c r="C107" s="48">
        <f aca="true" t="shared" si="24" ref="C107:C112">SUM(G107,D107)</f>
        <v>817500</v>
      </c>
      <c r="D107" s="250">
        <v>817500</v>
      </c>
      <c r="E107" s="236"/>
      <c r="F107" s="236"/>
      <c r="G107" s="236"/>
      <c r="H107" s="57">
        <f aca="true" t="shared" si="25" ref="H107:H112">I107+L107</f>
        <v>0</v>
      </c>
      <c r="I107" s="236"/>
      <c r="J107" s="236"/>
      <c r="K107" s="236"/>
      <c r="L107" s="236"/>
      <c r="M107" s="236"/>
      <c r="N107" s="47">
        <f t="shared" si="19"/>
        <v>817500</v>
      </c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GM107" s="237"/>
      <c r="GN107" s="237"/>
      <c r="GO107" s="237"/>
      <c r="GP107" s="237"/>
      <c r="GQ107" s="237"/>
      <c r="GR107" s="237"/>
      <c r="GS107" s="237"/>
      <c r="GT107" s="237"/>
      <c r="GU107" s="237"/>
      <c r="GV107" s="237"/>
      <c r="GW107" s="237"/>
      <c r="GX107" s="237"/>
      <c r="GY107" s="237"/>
      <c r="GZ107" s="237"/>
      <c r="HA107" s="237"/>
      <c r="HB107" s="237"/>
      <c r="HC107" s="237"/>
      <c r="HD107" s="237"/>
      <c r="HE107" s="237"/>
      <c r="HF107" s="237"/>
    </row>
    <row r="108" spans="1:214" s="59" customFormat="1" ht="121.5" customHeight="1">
      <c r="A108" s="181" t="s">
        <v>225</v>
      </c>
      <c r="B108" s="262" t="s">
        <v>226</v>
      </c>
      <c r="C108" s="48">
        <f t="shared" si="24"/>
        <v>-24643200</v>
      </c>
      <c r="D108" s="250"/>
      <c r="E108" s="236"/>
      <c r="F108" s="236"/>
      <c r="G108" s="45">
        <v>-24643200</v>
      </c>
      <c r="H108" s="57">
        <f t="shared" si="25"/>
        <v>0</v>
      </c>
      <c r="I108" s="236"/>
      <c r="J108" s="236"/>
      <c r="K108" s="236"/>
      <c r="L108" s="236"/>
      <c r="M108" s="236"/>
      <c r="N108" s="47">
        <f t="shared" si="19"/>
        <v>-24643200</v>
      </c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GM108" s="237"/>
      <c r="GN108" s="237"/>
      <c r="GO108" s="237"/>
      <c r="GP108" s="237"/>
      <c r="GQ108" s="237"/>
      <c r="GR108" s="237"/>
      <c r="GS108" s="237"/>
      <c r="GT108" s="237"/>
      <c r="GU108" s="237"/>
      <c r="GV108" s="237"/>
      <c r="GW108" s="237"/>
      <c r="GX108" s="237"/>
      <c r="GY108" s="237"/>
      <c r="GZ108" s="237"/>
      <c r="HA108" s="237"/>
      <c r="HB108" s="237"/>
      <c r="HC108" s="237"/>
      <c r="HD108" s="237"/>
      <c r="HE108" s="237"/>
      <c r="HF108" s="237"/>
    </row>
    <row r="109" spans="1:214" ht="88.5" customHeight="1">
      <c r="A109" s="181" t="s">
        <v>56</v>
      </c>
      <c r="B109" s="174" t="s">
        <v>55</v>
      </c>
      <c r="C109" s="48">
        <f t="shared" si="24"/>
        <v>-612100</v>
      </c>
      <c r="D109" s="45">
        <v>-612100</v>
      </c>
      <c r="E109" s="46"/>
      <c r="F109" s="46"/>
      <c r="G109" s="46"/>
      <c r="H109" s="57">
        <f t="shared" si="25"/>
        <v>0</v>
      </c>
      <c r="I109" s="46"/>
      <c r="J109" s="46"/>
      <c r="K109" s="46"/>
      <c r="L109" s="45"/>
      <c r="M109" s="46"/>
      <c r="N109" s="47">
        <f t="shared" si="19"/>
        <v>-612100</v>
      </c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</row>
    <row r="110" spans="1:214" ht="30.75" customHeight="1">
      <c r="A110" s="181" t="s">
        <v>61</v>
      </c>
      <c r="B110" s="180" t="s">
        <v>62</v>
      </c>
      <c r="C110" s="48">
        <f t="shared" si="24"/>
        <v>-21200000</v>
      </c>
      <c r="D110" s="45"/>
      <c r="E110" s="45"/>
      <c r="F110" s="45"/>
      <c r="G110" s="45">
        <v>-21200000</v>
      </c>
      <c r="H110" s="57">
        <f t="shared" si="25"/>
        <v>0</v>
      </c>
      <c r="I110" s="85"/>
      <c r="J110" s="85"/>
      <c r="K110" s="46"/>
      <c r="L110" s="45"/>
      <c r="M110" s="46"/>
      <c r="N110" s="47">
        <f t="shared" si="19"/>
        <v>-21200000</v>
      </c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</row>
    <row r="111" spans="1:214" ht="28.5" customHeight="1">
      <c r="A111" s="181" t="s">
        <v>50</v>
      </c>
      <c r="B111" s="92" t="s">
        <v>51</v>
      </c>
      <c r="C111" s="48">
        <f t="shared" si="24"/>
        <v>-300000</v>
      </c>
      <c r="D111" s="161">
        <v>-300000</v>
      </c>
      <c r="E111" s="85"/>
      <c r="F111" s="85"/>
      <c r="G111" s="85"/>
      <c r="H111" s="57">
        <f t="shared" si="25"/>
        <v>0</v>
      </c>
      <c r="I111" s="85"/>
      <c r="J111" s="85"/>
      <c r="K111" s="46"/>
      <c r="L111" s="45"/>
      <c r="M111" s="46"/>
      <c r="N111" s="47">
        <f t="shared" si="19"/>
        <v>-300000</v>
      </c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</row>
    <row r="112" spans="1:214" ht="63.75" customHeight="1" thickBot="1">
      <c r="A112" s="181" t="s">
        <v>66</v>
      </c>
      <c r="B112" s="180" t="s">
        <v>65</v>
      </c>
      <c r="C112" s="48">
        <f t="shared" si="24"/>
        <v>0</v>
      </c>
      <c r="D112" s="95">
        <v>-50000</v>
      </c>
      <c r="E112" s="95"/>
      <c r="F112" s="95"/>
      <c r="G112" s="95">
        <v>50000</v>
      </c>
      <c r="H112" s="57">
        <f t="shared" si="25"/>
        <v>0</v>
      </c>
      <c r="I112" s="85"/>
      <c r="J112" s="85"/>
      <c r="K112" s="46"/>
      <c r="L112" s="45"/>
      <c r="M112" s="46"/>
      <c r="N112" s="47">
        <f t="shared" si="19"/>
        <v>0</v>
      </c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</row>
    <row r="113" spans="1:214" s="59" customFormat="1" ht="33" customHeight="1" thickBot="1">
      <c r="A113" s="66"/>
      <c r="B113" s="67" t="s">
        <v>33</v>
      </c>
      <c r="C113" s="82">
        <f aca="true" t="shared" si="26" ref="C113:N113">C96+C97</f>
        <v>33703500</v>
      </c>
      <c r="D113" s="82">
        <f t="shared" si="26"/>
        <v>33491310</v>
      </c>
      <c r="E113" s="82">
        <f t="shared" si="26"/>
        <v>5076187</v>
      </c>
      <c r="F113" s="82">
        <f t="shared" si="26"/>
        <v>4199</v>
      </c>
      <c r="G113" s="82">
        <f t="shared" si="26"/>
        <v>212190</v>
      </c>
      <c r="H113" s="82">
        <f t="shared" si="26"/>
        <v>42831522</v>
      </c>
      <c r="I113" s="82">
        <f t="shared" si="26"/>
        <v>0</v>
      </c>
      <c r="J113" s="82">
        <f t="shared" si="26"/>
        <v>0</v>
      </c>
      <c r="K113" s="93">
        <f t="shared" si="26"/>
        <v>0</v>
      </c>
      <c r="L113" s="93">
        <f t="shared" si="26"/>
        <v>42831522</v>
      </c>
      <c r="M113" s="93">
        <f t="shared" si="26"/>
        <v>42831522</v>
      </c>
      <c r="N113" s="94">
        <f t="shared" si="26"/>
        <v>76535022</v>
      </c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DI113" s="237"/>
      <c r="DJ113" s="237"/>
      <c r="DK113" s="237"/>
      <c r="DL113" s="237"/>
      <c r="DM113" s="237"/>
      <c r="DN113" s="237"/>
      <c r="DO113" s="237"/>
      <c r="DP113" s="237"/>
      <c r="DQ113" s="237"/>
      <c r="DR113" s="237"/>
      <c r="DS113" s="237"/>
      <c r="DT113" s="237"/>
      <c r="DU113" s="237"/>
      <c r="DV113" s="237"/>
      <c r="DW113" s="237"/>
      <c r="DX113" s="237"/>
      <c r="DY113" s="237"/>
      <c r="DZ113" s="237"/>
      <c r="EA113" s="237"/>
      <c r="EB113" s="237"/>
      <c r="EC113" s="237"/>
      <c r="ED113" s="237"/>
      <c r="EE113" s="237"/>
      <c r="EF113" s="237"/>
      <c r="EG113" s="237"/>
      <c r="EH113" s="237"/>
      <c r="EI113" s="237"/>
      <c r="EJ113" s="237"/>
      <c r="EK113" s="237"/>
      <c r="EL113" s="237"/>
      <c r="EM113" s="237"/>
      <c r="EN113" s="237"/>
      <c r="EO113" s="237"/>
      <c r="EP113" s="237"/>
      <c r="EQ113" s="237"/>
      <c r="ER113" s="237"/>
      <c r="ES113" s="237"/>
      <c r="ET113" s="237"/>
      <c r="EU113" s="237"/>
      <c r="EV113" s="237"/>
      <c r="EW113" s="237"/>
      <c r="EX113" s="237"/>
      <c r="EY113" s="237"/>
      <c r="EZ113" s="237"/>
      <c r="FA113" s="237"/>
      <c r="FB113" s="237"/>
      <c r="FC113" s="237"/>
      <c r="FD113" s="237"/>
      <c r="FE113" s="237"/>
      <c r="FF113" s="237"/>
      <c r="FG113" s="237"/>
      <c r="FH113" s="237"/>
      <c r="FI113" s="237"/>
      <c r="FJ113" s="237"/>
      <c r="FK113" s="237"/>
      <c r="FL113" s="237"/>
      <c r="FM113" s="237"/>
      <c r="FN113" s="237"/>
      <c r="FO113" s="237"/>
      <c r="FP113" s="237"/>
      <c r="FQ113" s="237"/>
      <c r="FR113" s="237"/>
      <c r="FS113" s="237"/>
      <c r="FT113" s="237"/>
      <c r="FU113" s="237"/>
      <c r="FV113" s="237"/>
      <c r="FW113" s="237"/>
      <c r="FX113" s="237"/>
      <c r="FY113" s="237"/>
      <c r="FZ113" s="237"/>
      <c r="GA113" s="237"/>
      <c r="GB113" s="237"/>
      <c r="GC113" s="237"/>
      <c r="GD113" s="237"/>
      <c r="GE113" s="237"/>
      <c r="GF113" s="237"/>
      <c r="GG113" s="237"/>
      <c r="GH113" s="237"/>
      <c r="GI113" s="237"/>
      <c r="GJ113" s="237"/>
      <c r="GK113" s="237"/>
      <c r="GL113" s="237"/>
      <c r="GM113" s="237"/>
      <c r="GN113" s="237"/>
      <c r="GO113" s="237"/>
      <c r="GP113" s="237"/>
      <c r="GQ113" s="237"/>
      <c r="GR113" s="237"/>
      <c r="GS113" s="237"/>
      <c r="GT113" s="237"/>
      <c r="GU113" s="237"/>
      <c r="GV113" s="237"/>
      <c r="GW113" s="237"/>
      <c r="GX113" s="237"/>
      <c r="GY113" s="237"/>
      <c r="GZ113" s="237"/>
      <c r="HA113" s="237"/>
      <c r="HB113" s="237"/>
      <c r="HC113" s="237"/>
      <c r="HD113" s="237"/>
      <c r="HE113" s="237"/>
      <c r="HF113" s="237"/>
    </row>
    <row r="114" spans="1:214" ht="13.5" customHeight="1">
      <c r="A114" s="34"/>
      <c r="C114" s="4"/>
      <c r="D114" s="2"/>
      <c r="E114" s="2"/>
      <c r="F114" s="2"/>
      <c r="G114" s="2"/>
      <c r="H114" s="6"/>
      <c r="I114" s="2"/>
      <c r="J114" s="2"/>
      <c r="K114" s="2"/>
      <c r="L114" s="2"/>
      <c r="M114" s="2"/>
      <c r="N114" s="4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</row>
    <row r="115" spans="1:214" ht="18.75">
      <c r="A115" s="15"/>
      <c r="B115" s="18"/>
      <c r="C115" s="4"/>
      <c r="D115" s="2"/>
      <c r="E115" s="2"/>
      <c r="F115" s="2"/>
      <c r="G115" s="2"/>
      <c r="H115" s="6"/>
      <c r="I115" s="2"/>
      <c r="J115" s="2"/>
      <c r="K115" s="19"/>
      <c r="L115" s="2"/>
      <c r="M115" s="2"/>
      <c r="N115" s="79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</row>
    <row r="116" spans="1:214" ht="18.75">
      <c r="A116" s="16"/>
      <c r="B116" s="296" t="s">
        <v>16</v>
      </c>
      <c r="C116" s="296"/>
      <c r="D116" s="296"/>
      <c r="E116" s="26"/>
      <c r="G116" s="31"/>
      <c r="H116" s="32"/>
      <c r="I116" s="31"/>
      <c r="J116" s="31"/>
      <c r="K116" s="27" t="s">
        <v>71</v>
      </c>
      <c r="L116" s="31"/>
      <c r="M116" s="2"/>
      <c r="N116" s="4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</row>
    <row r="117" spans="1:214" ht="12.75">
      <c r="A117" s="3"/>
      <c r="C117" s="4"/>
      <c r="D117" s="2"/>
      <c r="E117" s="2"/>
      <c r="F117" s="2"/>
      <c r="G117" s="2"/>
      <c r="H117" s="6"/>
      <c r="I117" s="2"/>
      <c r="J117" s="2"/>
      <c r="K117" s="2"/>
      <c r="L117" s="2"/>
      <c r="M117" s="2"/>
      <c r="N117" s="4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</row>
    <row r="118" spans="1:214" ht="15">
      <c r="A118" s="15"/>
      <c r="C118" s="160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</row>
    <row r="119" spans="1:214" ht="13.5" thickBot="1">
      <c r="A119" s="15"/>
      <c r="C119" s="39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</row>
    <row r="120" spans="1:214" ht="12.75">
      <c r="A120" s="15"/>
      <c r="B120" s="96" t="s">
        <v>31</v>
      </c>
      <c r="C120" s="97">
        <f>C96-'додаток 2'!C40</f>
        <v>0</v>
      </c>
      <c r="D120" s="98">
        <f>D96-'додаток 2'!D40</f>
        <v>0</v>
      </c>
      <c r="E120" s="98">
        <f>E96-'додаток 2'!E40</f>
        <v>0</v>
      </c>
      <c r="F120" s="98">
        <f>F96-'додаток 2'!F40</f>
        <v>0</v>
      </c>
      <c r="G120" s="98">
        <f>G96-'додаток 2'!G40</f>
        <v>0</v>
      </c>
      <c r="H120" s="99">
        <f>H96-'додаток 2'!H40</f>
        <v>0</v>
      </c>
      <c r="I120" s="98">
        <f>I96-'додаток 2'!I40</f>
        <v>0</v>
      </c>
      <c r="J120" s="98">
        <f>J96-'додаток 2'!J40</f>
        <v>0</v>
      </c>
      <c r="K120" s="98">
        <f>K96-'додаток 2'!K40</f>
        <v>0</v>
      </c>
      <c r="L120" s="98">
        <f>L96-'додаток 2'!L40</f>
        <v>0</v>
      </c>
      <c r="M120" s="98">
        <f>M96-'додаток 2'!M40</f>
        <v>0</v>
      </c>
      <c r="N120" s="258">
        <f>N96-'додаток 2'!N40</f>
        <v>0</v>
      </c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</row>
    <row r="121" spans="1:214" ht="13.5" thickBot="1">
      <c r="A121" s="15"/>
      <c r="B121" s="100" t="s">
        <v>30</v>
      </c>
      <c r="C121" s="101">
        <f>C113-'додаток 2'!C50</f>
        <v>0</v>
      </c>
      <c r="D121" s="101">
        <f>D113-'додаток 2'!D50</f>
        <v>0</v>
      </c>
      <c r="E121" s="101">
        <f>E113-'додаток 2'!E50</f>
        <v>0</v>
      </c>
      <c r="F121" s="102">
        <f>F113-'додаток 2'!F50</f>
        <v>0</v>
      </c>
      <c r="G121" s="102">
        <f>G113-'додаток 2'!G50</f>
        <v>0</v>
      </c>
      <c r="H121" s="103">
        <f>H113-'додаток 2'!H50</f>
        <v>0</v>
      </c>
      <c r="I121" s="102">
        <f>I113-'додаток 2'!I50</f>
        <v>0</v>
      </c>
      <c r="J121" s="102">
        <f>J113-'додаток 2'!J50</f>
        <v>0</v>
      </c>
      <c r="K121" s="102">
        <f>K113-'додаток 2'!K50</f>
        <v>0</v>
      </c>
      <c r="L121" s="102">
        <f>L113-'додаток 2'!L50</f>
        <v>0</v>
      </c>
      <c r="M121" s="102">
        <f>M113-'додаток 2'!M50</f>
        <v>0</v>
      </c>
      <c r="N121" s="104">
        <f>N113-'додаток 2'!N50</f>
        <v>0</v>
      </c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</row>
    <row r="122" spans="1:214" ht="12.75">
      <c r="A122" s="15"/>
      <c r="B122" s="12" t="s">
        <v>32</v>
      </c>
      <c r="C122" s="71">
        <f>N113-'додаток 1 '!F19</f>
        <v>0</v>
      </c>
      <c r="D122" s="71"/>
      <c r="E122" s="71"/>
      <c r="F122" s="71"/>
      <c r="G122" s="71"/>
      <c r="H122" s="71">
        <f>H113-'додаток 1 '!D19</f>
        <v>0</v>
      </c>
      <c r="I122" s="71">
        <f>I113-I129</f>
        <v>0</v>
      </c>
      <c r="J122" s="71">
        <f>J113-J129</f>
        <v>0</v>
      </c>
      <c r="K122" s="71">
        <f>K113-K129</f>
        <v>0</v>
      </c>
      <c r="L122" s="71"/>
      <c r="M122" s="71">
        <f>M113-'додаток 1 '!E19</f>
        <v>0</v>
      </c>
      <c r="N122" s="71">
        <f>N113-'додаток 1 '!F19</f>
        <v>0</v>
      </c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</row>
    <row r="123" spans="1:214" ht="12.75">
      <c r="A123" s="15"/>
      <c r="C123" s="71">
        <f>C113-'додаток 1 '!C19</f>
        <v>0</v>
      </c>
      <c r="D123" s="71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</row>
    <row r="124" spans="1:214" ht="12.75">
      <c r="A124" s="15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</row>
    <row r="125" spans="1:214" ht="12.75">
      <c r="A125" s="15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</row>
    <row r="126" spans="1:214" ht="12.75">
      <c r="A126" s="15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</row>
    <row r="127" spans="1:214" ht="12.75">
      <c r="A127" s="15"/>
      <c r="C127" s="71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</row>
    <row r="128" spans="1:214" ht="12.75">
      <c r="A128" s="15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</row>
    <row r="129" spans="1:214" ht="12.75">
      <c r="A129" s="15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</row>
    <row r="130" spans="1:214" ht="12.75">
      <c r="A130" s="15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</row>
    <row r="131" spans="1:214" ht="12.75">
      <c r="A131" s="15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</row>
    <row r="132" spans="1:214" ht="12.75">
      <c r="A132" s="15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</row>
    <row r="133" spans="1:214" ht="12.75">
      <c r="A133" s="15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</row>
    <row r="134" spans="1:214" ht="12.75">
      <c r="A134" s="15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</row>
    <row r="135" spans="1:214" ht="12.75">
      <c r="A135" s="15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</row>
    <row r="136" spans="1:214" ht="12.75">
      <c r="A136" s="15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</row>
    <row r="137" spans="1:214" ht="12.75">
      <c r="A137" s="15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</row>
    <row r="138" spans="1:214" ht="12.75">
      <c r="A138" s="15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</row>
    <row r="139" spans="1:214" ht="12.75">
      <c r="A139" s="15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</row>
    <row r="140" spans="1:214" ht="12.75">
      <c r="A140" s="15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</row>
    <row r="141" spans="1:214" ht="12.75">
      <c r="A141" s="15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</row>
    <row r="142" spans="1:214" ht="12.75">
      <c r="A142" s="15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</row>
    <row r="143" spans="1:214" ht="12.75">
      <c r="A143" s="15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</row>
    <row r="144" spans="1:214" ht="12.75">
      <c r="A144" s="15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</row>
    <row r="145" spans="1:214" ht="12.75">
      <c r="A145" s="15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</row>
    <row r="146" spans="1:214" ht="12.75">
      <c r="A146" s="15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</row>
    <row r="147" spans="1:214" ht="12.75">
      <c r="A147" s="15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</row>
    <row r="148" spans="1:214" ht="12.75">
      <c r="A148" s="15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</row>
    <row r="149" spans="1:214" ht="12.75">
      <c r="A149" s="15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</row>
    <row r="150" spans="1:214" ht="12.75">
      <c r="A150" s="15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</row>
    <row r="151" spans="1:214" ht="12.75">
      <c r="A151" s="15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</row>
    <row r="152" spans="1:214" ht="12.75">
      <c r="A152" s="15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</row>
    <row r="153" spans="1:214" ht="12.75">
      <c r="A153" s="15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</row>
    <row r="154" spans="1:214" ht="12.75">
      <c r="A154" s="15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</row>
    <row r="155" spans="1:214" ht="12.75">
      <c r="A155" s="15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</row>
    <row r="156" spans="1:214" ht="12.75">
      <c r="A156" s="15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</row>
    <row r="157" spans="1:214" ht="12.75">
      <c r="A157" s="15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</row>
    <row r="158" spans="1:214" ht="12.75">
      <c r="A158" s="15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</row>
    <row r="159" spans="1:214" ht="12.75">
      <c r="A159" s="15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</row>
    <row r="160" spans="1:214" ht="12.75">
      <c r="A160" s="15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</row>
    <row r="161" spans="1:214" ht="12.75">
      <c r="A161" s="15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</row>
    <row r="162" spans="1:214" ht="12.75">
      <c r="A162" s="15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</row>
    <row r="163" spans="1:214" ht="12.75">
      <c r="A163" s="15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</row>
    <row r="164" spans="1:214" ht="12.75">
      <c r="A164" s="15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</row>
    <row r="165" spans="1:214" ht="12.75">
      <c r="A165" s="15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</row>
    <row r="166" spans="1:214" ht="12.75">
      <c r="A166" s="15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</row>
    <row r="167" spans="1:214" ht="12.75">
      <c r="A167" s="15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</row>
    <row r="168" spans="1:214" ht="12.75">
      <c r="A168" s="15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</row>
    <row r="169" spans="1:214" ht="12.75">
      <c r="A169" s="15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</row>
    <row r="170" spans="1:214" ht="12.75">
      <c r="A170" s="15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</row>
    <row r="171" spans="1:214" ht="12.75">
      <c r="A171" s="15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</row>
    <row r="172" spans="1:214" ht="12.75">
      <c r="A172" s="15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</row>
    <row r="173" spans="1:214" ht="12.75">
      <c r="A173" s="15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</row>
    <row r="174" spans="1:214" ht="12.75">
      <c r="A174" s="15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</row>
    <row r="175" spans="1:214" ht="12.75">
      <c r="A175" s="15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</row>
    <row r="176" spans="1:214" ht="12.75">
      <c r="A176" s="15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</row>
    <row r="177" spans="1:214" ht="12.75">
      <c r="A177" s="15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</row>
    <row r="178" spans="1:214" ht="12.75">
      <c r="A178" s="15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</row>
    <row r="179" spans="1:214" ht="12.75">
      <c r="A179" s="15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</row>
    <row r="180" spans="1:214" ht="12.75">
      <c r="A180" s="15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</row>
    <row r="181" spans="1:214" ht="12.75">
      <c r="A181" s="15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</row>
    <row r="182" spans="1:214" ht="12.75">
      <c r="A182" s="15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</row>
    <row r="183" spans="1:214" ht="12.75">
      <c r="A183" s="15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</row>
    <row r="184" spans="1:214" ht="12.75">
      <c r="A184" s="15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</row>
    <row r="185" spans="1:214" ht="12.75">
      <c r="A185" s="15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</row>
    <row r="186" spans="1:214" ht="12.75">
      <c r="A186" s="15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</sheetData>
  <sheetProtection/>
  <mergeCells count="16">
    <mergeCell ref="A3:A5"/>
    <mergeCell ref="B116:D116"/>
    <mergeCell ref="C3:G3"/>
    <mergeCell ref="H3:M3"/>
    <mergeCell ref="M5:M6"/>
    <mergeCell ref="I4:L4"/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</mergeCells>
  <printOptions horizontalCentered="1"/>
  <pageMargins left="0.3" right="0.1968503937007874" top="0.35" bottom="0.22" header="0.2755905511811024" footer="0.2362204724409449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52"/>
  <sheetViews>
    <sheetView showZeros="0" tabSelected="1" view="pageBreakPreview" zoomScaleSheetLayoutView="100" zoomScalePageLayoutView="0" workbookViewId="0" topLeftCell="A7">
      <pane xSplit="2" ySplit="6" topLeftCell="C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B49" sqref="B49"/>
    </sheetView>
  </sheetViews>
  <sheetFormatPr defaultColWidth="9.33203125" defaultRowHeight="12.75"/>
  <cols>
    <col min="1" max="1" width="10" style="9" customWidth="1"/>
    <col min="2" max="2" width="38.33203125" style="11" customWidth="1"/>
    <col min="3" max="3" width="18.33203125" style="10" customWidth="1"/>
    <col min="4" max="4" width="18.83203125" style="7" customWidth="1"/>
    <col min="5" max="6" width="16.83203125" style="7" customWidth="1"/>
    <col min="7" max="7" width="18.66015625" style="7" customWidth="1"/>
    <col min="8" max="8" width="17.83203125" style="10" customWidth="1"/>
    <col min="9" max="9" width="18.83203125" style="7" customWidth="1"/>
    <col min="10" max="13" width="16.83203125" style="7" customWidth="1"/>
    <col min="14" max="14" width="18.83203125" style="10" customWidth="1"/>
    <col min="15" max="16384" width="9.33203125" style="7" customWidth="1"/>
  </cols>
  <sheetData>
    <row r="5" spans="1:14" ht="24" customHeight="1">
      <c r="A5" s="298" t="s">
        <v>57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26.25" customHeight="1">
      <c r="A6" s="298" t="s">
        <v>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ht="15.75" thickBot="1">
      <c r="N7" s="40" t="s">
        <v>24</v>
      </c>
    </row>
    <row r="8" spans="1:14" ht="21" customHeight="1" thickBot="1">
      <c r="A8" s="305" t="s">
        <v>17</v>
      </c>
      <c r="B8" s="300" t="s">
        <v>15</v>
      </c>
      <c r="C8" s="297" t="s">
        <v>4</v>
      </c>
      <c r="D8" s="280"/>
      <c r="E8" s="280"/>
      <c r="F8" s="280"/>
      <c r="G8" s="281"/>
      <c r="H8" s="279" t="s">
        <v>6</v>
      </c>
      <c r="I8" s="297"/>
      <c r="J8" s="297"/>
      <c r="K8" s="297"/>
      <c r="L8" s="297"/>
      <c r="M8" s="282"/>
      <c r="N8" s="276" t="s">
        <v>3</v>
      </c>
    </row>
    <row r="9" spans="1:14" ht="16.5" thickBot="1">
      <c r="A9" s="306"/>
      <c r="B9" s="301"/>
      <c r="C9" s="282" t="s">
        <v>5</v>
      </c>
      <c r="D9" s="279" t="s">
        <v>10</v>
      </c>
      <c r="E9" s="280"/>
      <c r="F9" s="280"/>
      <c r="G9" s="281"/>
      <c r="H9" s="289" t="s">
        <v>5</v>
      </c>
      <c r="I9" s="279" t="s">
        <v>10</v>
      </c>
      <c r="J9" s="280"/>
      <c r="K9" s="280"/>
      <c r="L9" s="280"/>
      <c r="M9" s="20"/>
      <c r="N9" s="277"/>
    </row>
    <row r="10" spans="1:14" ht="16.5" customHeight="1" thickBot="1">
      <c r="A10" s="306"/>
      <c r="B10" s="301"/>
      <c r="C10" s="283"/>
      <c r="D10" s="285" t="s">
        <v>7</v>
      </c>
      <c r="E10" s="279" t="s">
        <v>11</v>
      </c>
      <c r="F10" s="281"/>
      <c r="G10" s="287" t="s">
        <v>20</v>
      </c>
      <c r="H10" s="290"/>
      <c r="I10" s="285" t="s">
        <v>22</v>
      </c>
      <c r="J10" s="292" t="s">
        <v>11</v>
      </c>
      <c r="K10" s="284"/>
      <c r="L10" s="287" t="s">
        <v>20</v>
      </c>
      <c r="M10" s="287" t="s">
        <v>23</v>
      </c>
      <c r="N10" s="277"/>
    </row>
    <row r="11" spans="1:14" ht="64.5" customHeight="1" thickBot="1">
      <c r="A11" s="306"/>
      <c r="B11" s="301"/>
      <c r="C11" s="283"/>
      <c r="D11" s="302"/>
      <c r="E11" s="72" t="s">
        <v>18</v>
      </c>
      <c r="F11" s="73" t="s">
        <v>19</v>
      </c>
      <c r="G11" s="303"/>
      <c r="H11" s="290"/>
      <c r="I11" s="302"/>
      <c r="J11" s="72" t="s">
        <v>18</v>
      </c>
      <c r="K11" s="73" t="s">
        <v>19</v>
      </c>
      <c r="L11" s="303"/>
      <c r="M11" s="303"/>
      <c r="N11" s="304"/>
    </row>
    <row r="12" spans="1:14" s="23" customFormat="1" ht="17.25" customHeight="1" thickBot="1">
      <c r="A12" s="146">
        <v>1</v>
      </c>
      <c r="B12" s="155">
        <v>2</v>
      </c>
      <c r="C12" s="151">
        <v>3</v>
      </c>
      <c r="D12" s="75">
        <v>4</v>
      </c>
      <c r="E12" s="75">
        <v>5</v>
      </c>
      <c r="F12" s="75">
        <v>6</v>
      </c>
      <c r="G12" s="75">
        <v>7</v>
      </c>
      <c r="H12" s="74" t="s">
        <v>21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6" t="s">
        <v>2</v>
      </c>
    </row>
    <row r="13" spans="1:15" ht="20.25" customHeight="1">
      <c r="A13" s="147" t="s">
        <v>35</v>
      </c>
      <c r="B13" s="105" t="s">
        <v>36</v>
      </c>
      <c r="C13" s="145">
        <f>D13+G13</f>
        <v>2312293</v>
      </c>
      <c r="D13" s="87">
        <f>'додаток 3'!D8-'додаток 3'!D25+'додаток 3'!D49+'додаток 3'!D50+'додаток 3'!D51</f>
        <v>2312293</v>
      </c>
      <c r="E13" s="87">
        <f>'додаток 3'!E8-'додаток 3'!E25+'додаток 3'!E49+'додаток 3'!E50+'додаток 3'!E51</f>
        <v>1080714</v>
      </c>
      <c r="F13" s="87">
        <f>'додаток 3'!F8-'додаток 3'!F25+'додаток 3'!F49+'додаток 3'!F50+'додаток 3'!F51</f>
        <v>0</v>
      </c>
      <c r="G13" s="87">
        <f>'додаток 3'!G8-'додаток 3'!G25+'додаток 3'!G49+'додаток 3'!G50+'додаток 3'!G51</f>
        <v>0</v>
      </c>
      <c r="H13" s="86"/>
      <c r="I13" s="87">
        <f>'додаток 3'!I8+'додаток 3'!I51</f>
        <v>0</v>
      </c>
      <c r="J13" s="87">
        <f>'додаток 3'!J8+'додаток 3'!J51</f>
        <v>0</v>
      </c>
      <c r="K13" s="87">
        <f>'додаток 3'!K8+'додаток 3'!K51</f>
        <v>0</v>
      </c>
      <c r="L13" s="87">
        <f>'додаток 3'!L8+'додаток 3'!L51</f>
        <v>0</v>
      </c>
      <c r="M13" s="87">
        <f>'додаток 3'!M8+'додаток 3'!M51</f>
        <v>0</v>
      </c>
      <c r="N13" s="80">
        <f aca="true" t="shared" si="0" ref="N13:N49">SUM(H13,C13)</f>
        <v>2312293</v>
      </c>
      <c r="O13" s="37"/>
    </row>
    <row r="14" spans="1:15" ht="18" customHeight="1">
      <c r="A14" s="164" t="s">
        <v>48</v>
      </c>
      <c r="B14" s="105" t="s">
        <v>49</v>
      </c>
      <c r="C14" s="145">
        <f>D14+G14</f>
        <v>4335830</v>
      </c>
      <c r="D14" s="87">
        <f>'додаток 3'!D26-'додаток 3'!D49-'додаток 3'!D50-'додаток 3'!D51-'додаток 3'!D48</f>
        <v>4335830</v>
      </c>
      <c r="E14" s="87">
        <f>'додаток 3'!E26-'додаток 3'!E49-'додаток 3'!E50-'додаток 3'!E51-'додаток 3'!E48</f>
        <v>3135058</v>
      </c>
      <c r="F14" s="87">
        <f>'додаток 3'!F26-'додаток 3'!F49-'додаток 3'!F50-'додаток 3'!F51-'додаток 3'!F48</f>
        <v>0</v>
      </c>
      <c r="G14" s="87">
        <f>'додаток 3'!G26-'додаток 3'!G49-'додаток 3'!G50-'додаток 3'!G51-'додаток 3'!G48</f>
        <v>0</v>
      </c>
      <c r="H14" s="86"/>
      <c r="I14" s="86"/>
      <c r="J14" s="86"/>
      <c r="K14" s="86"/>
      <c r="L14" s="86"/>
      <c r="M14" s="86"/>
      <c r="N14" s="80">
        <f t="shared" si="0"/>
        <v>4335830</v>
      </c>
      <c r="O14" s="37"/>
    </row>
    <row r="15" spans="1:15" ht="31.5" customHeight="1">
      <c r="A15" s="176" t="s">
        <v>78</v>
      </c>
      <c r="B15" s="177" t="s">
        <v>79</v>
      </c>
      <c r="C15" s="145">
        <f>C16+C20+C21+C19+C22+C17+C18+C25+C26+C27</f>
        <v>810803</v>
      </c>
      <c r="D15" s="145">
        <f>D16+D20+D21+D19+D22+D17+D18+D25+D26+D27</f>
        <v>642013</v>
      </c>
      <c r="E15" s="145">
        <f>E16+E20+E21+E19+E22+E17+E18+E25+E26+E27</f>
        <v>591826</v>
      </c>
      <c r="F15" s="145">
        <f>F16+F20+F21+F19+F22+F17+F18+F25+F26+F27</f>
        <v>4199</v>
      </c>
      <c r="G15" s="145">
        <f>G16+G20+G21+G19+G22+G17+G18+G25+G26+G27</f>
        <v>168790</v>
      </c>
      <c r="H15" s="183"/>
      <c r="I15" s="183"/>
      <c r="J15" s="183"/>
      <c r="K15" s="183"/>
      <c r="L15" s="183"/>
      <c r="M15" s="183"/>
      <c r="N15" s="80">
        <f t="shared" si="0"/>
        <v>810803</v>
      </c>
      <c r="O15" s="37"/>
    </row>
    <row r="16" spans="1:15" ht="18" customHeight="1">
      <c r="A16" s="162" t="s">
        <v>203</v>
      </c>
      <c r="B16" s="163" t="s">
        <v>204</v>
      </c>
      <c r="C16" s="207">
        <f>SUM(D16+G16)</f>
        <v>96025</v>
      </c>
      <c r="D16" s="42">
        <v>96025</v>
      </c>
      <c r="E16" s="42">
        <v>70091</v>
      </c>
      <c r="F16" s="42"/>
      <c r="G16" s="42"/>
      <c r="H16" s="259"/>
      <c r="I16" s="259"/>
      <c r="J16" s="259"/>
      <c r="K16" s="259"/>
      <c r="L16" s="259"/>
      <c r="M16" s="259"/>
      <c r="N16" s="189">
        <f t="shared" si="0"/>
        <v>96025</v>
      </c>
      <c r="O16" s="37"/>
    </row>
    <row r="17" spans="1:15" ht="18" customHeight="1">
      <c r="A17" s="162" t="s">
        <v>218</v>
      </c>
      <c r="B17" s="246" t="s">
        <v>219</v>
      </c>
      <c r="C17" s="207">
        <f aca="true" t="shared" si="1" ref="C17:C30">SUM(D17+G17)</f>
        <v>26059</v>
      </c>
      <c r="D17" s="244">
        <v>26059</v>
      </c>
      <c r="E17" s="244">
        <v>19021</v>
      </c>
      <c r="F17" s="244"/>
      <c r="G17" s="244"/>
      <c r="H17" s="259"/>
      <c r="I17" s="259"/>
      <c r="J17" s="259"/>
      <c r="K17" s="259"/>
      <c r="L17" s="259"/>
      <c r="M17" s="259"/>
      <c r="N17" s="189">
        <f t="shared" si="0"/>
        <v>26059</v>
      </c>
      <c r="O17" s="37"/>
    </row>
    <row r="18" spans="1:15" ht="25.5" customHeight="1">
      <c r="A18" s="162" t="s">
        <v>220</v>
      </c>
      <c r="B18" s="178" t="s">
        <v>221</v>
      </c>
      <c r="C18" s="207">
        <f t="shared" si="1"/>
        <v>3605</v>
      </c>
      <c r="D18" s="244">
        <v>3605</v>
      </c>
      <c r="E18" s="244">
        <v>2631</v>
      </c>
      <c r="F18" s="244"/>
      <c r="G18" s="244"/>
      <c r="H18" s="259"/>
      <c r="I18" s="259"/>
      <c r="J18" s="259"/>
      <c r="K18" s="259"/>
      <c r="L18" s="259"/>
      <c r="M18" s="259"/>
      <c r="N18" s="189">
        <f t="shared" si="0"/>
        <v>3605</v>
      </c>
      <c r="O18" s="37"/>
    </row>
    <row r="19" spans="1:15" ht="41.25" customHeight="1">
      <c r="A19" s="162" t="s">
        <v>93</v>
      </c>
      <c r="B19" s="178" t="s">
        <v>94</v>
      </c>
      <c r="C19" s="207">
        <f t="shared" si="1"/>
        <v>451637</v>
      </c>
      <c r="D19" s="42">
        <f>-168790+451637</f>
        <v>282847</v>
      </c>
      <c r="E19" s="42">
        <v>329662</v>
      </c>
      <c r="F19" s="42"/>
      <c r="G19" s="42">
        <v>168790</v>
      </c>
      <c r="H19" s="57">
        <f>SUM(I19,L19)</f>
        <v>0</v>
      </c>
      <c r="I19" s="42"/>
      <c r="J19" s="42"/>
      <c r="K19" s="42"/>
      <c r="L19" s="42"/>
      <c r="M19" s="46"/>
      <c r="N19" s="47">
        <f t="shared" si="0"/>
        <v>451637</v>
      </c>
      <c r="O19" s="37"/>
    </row>
    <row r="20" spans="1:15" ht="26.25" customHeight="1">
      <c r="A20" s="162" t="s">
        <v>74</v>
      </c>
      <c r="B20" s="173" t="s">
        <v>75</v>
      </c>
      <c r="C20" s="207">
        <f t="shared" si="1"/>
        <v>44907</v>
      </c>
      <c r="D20" s="42">
        <f>4199+40708</f>
        <v>44907</v>
      </c>
      <c r="E20" s="42">
        <v>29714</v>
      </c>
      <c r="F20" s="42">
        <v>4199</v>
      </c>
      <c r="G20" s="161"/>
      <c r="H20" s="57"/>
      <c r="I20" s="161"/>
      <c r="J20" s="161"/>
      <c r="K20" s="161"/>
      <c r="L20" s="161"/>
      <c r="M20" s="161"/>
      <c r="N20" s="47">
        <f t="shared" si="0"/>
        <v>44907</v>
      </c>
      <c r="O20" s="37"/>
    </row>
    <row r="21" spans="1:15" ht="24" customHeight="1">
      <c r="A21" s="162" t="s">
        <v>76</v>
      </c>
      <c r="B21" s="173" t="s">
        <v>77</v>
      </c>
      <c r="C21" s="207">
        <f t="shared" si="1"/>
        <v>-4199</v>
      </c>
      <c r="D21" s="44">
        <v>-4199</v>
      </c>
      <c r="E21" s="171"/>
      <c r="F21" s="161"/>
      <c r="G21" s="161"/>
      <c r="H21" s="57"/>
      <c r="I21" s="161"/>
      <c r="J21" s="161"/>
      <c r="K21" s="161"/>
      <c r="L21" s="161">
        <f>SUM(F21,A21)</f>
        <v>0</v>
      </c>
      <c r="M21" s="161"/>
      <c r="N21" s="47">
        <f t="shared" si="0"/>
        <v>-4199</v>
      </c>
      <c r="O21" s="37"/>
    </row>
    <row r="22" spans="1:15" ht="18" customHeight="1">
      <c r="A22" s="162" t="s">
        <v>199</v>
      </c>
      <c r="B22" s="178" t="s">
        <v>200</v>
      </c>
      <c r="C22" s="207">
        <f t="shared" si="1"/>
        <v>10741</v>
      </c>
      <c r="D22" s="244">
        <f>SUM(D23:D24)</f>
        <v>10741</v>
      </c>
      <c r="E22" s="244">
        <f>SUM(E23:E24)</f>
        <v>7840</v>
      </c>
      <c r="F22" s="161"/>
      <c r="G22" s="161"/>
      <c r="H22" s="57"/>
      <c r="I22" s="161"/>
      <c r="J22" s="161"/>
      <c r="K22" s="161"/>
      <c r="L22" s="161"/>
      <c r="M22" s="161"/>
      <c r="N22" s="47">
        <f t="shared" si="0"/>
        <v>10741</v>
      </c>
      <c r="O22" s="37"/>
    </row>
    <row r="23" spans="1:15" ht="39.75" customHeight="1">
      <c r="A23" s="181"/>
      <c r="B23" s="178" t="s">
        <v>201</v>
      </c>
      <c r="C23" s="207">
        <f t="shared" si="1"/>
        <v>4739</v>
      </c>
      <c r="D23" s="244">
        <v>4739</v>
      </c>
      <c r="E23" s="244">
        <v>3459</v>
      </c>
      <c r="F23" s="161"/>
      <c r="G23" s="161"/>
      <c r="H23" s="57"/>
      <c r="I23" s="161"/>
      <c r="J23" s="161"/>
      <c r="K23" s="161"/>
      <c r="L23" s="161"/>
      <c r="M23" s="161"/>
      <c r="N23" s="47">
        <f t="shared" si="0"/>
        <v>4739</v>
      </c>
      <c r="O23" s="37"/>
    </row>
    <row r="24" spans="1:15" ht="24" customHeight="1">
      <c r="A24" s="181"/>
      <c r="B24" s="178" t="s">
        <v>202</v>
      </c>
      <c r="C24" s="207">
        <f t="shared" si="1"/>
        <v>6002</v>
      </c>
      <c r="D24" s="244">
        <v>6002</v>
      </c>
      <c r="E24" s="244">
        <v>4381</v>
      </c>
      <c r="F24" s="161"/>
      <c r="G24" s="161"/>
      <c r="H24" s="57"/>
      <c r="I24" s="161"/>
      <c r="J24" s="161"/>
      <c r="K24" s="161"/>
      <c r="L24" s="161"/>
      <c r="M24" s="161"/>
      <c r="N24" s="47">
        <f t="shared" si="0"/>
        <v>6002</v>
      </c>
      <c r="O24" s="37"/>
    </row>
    <row r="25" spans="1:15" ht="24" customHeight="1">
      <c r="A25" s="162" t="s">
        <v>205</v>
      </c>
      <c r="B25" s="246" t="s">
        <v>120</v>
      </c>
      <c r="C25" s="207">
        <f t="shared" si="1"/>
        <v>841</v>
      </c>
      <c r="D25" s="42">
        <v>841</v>
      </c>
      <c r="E25" s="42">
        <v>614</v>
      </c>
      <c r="F25" s="42"/>
      <c r="G25" s="42"/>
      <c r="H25" s="57"/>
      <c r="I25" s="161"/>
      <c r="J25" s="161"/>
      <c r="K25" s="161"/>
      <c r="L25" s="161"/>
      <c r="M25" s="161"/>
      <c r="N25" s="47">
        <f t="shared" si="0"/>
        <v>841</v>
      </c>
      <c r="O25" s="37"/>
    </row>
    <row r="26" spans="1:15" ht="24" customHeight="1">
      <c r="A26" s="162" t="s">
        <v>206</v>
      </c>
      <c r="B26" s="247" t="s">
        <v>207</v>
      </c>
      <c r="C26" s="207">
        <f t="shared" si="1"/>
        <v>117486</v>
      </c>
      <c r="D26" s="42">
        <v>117486</v>
      </c>
      <c r="E26" s="42">
        <v>85756</v>
      </c>
      <c r="F26" s="42"/>
      <c r="G26" s="42"/>
      <c r="H26" s="57"/>
      <c r="I26" s="161"/>
      <c r="J26" s="161"/>
      <c r="K26" s="161"/>
      <c r="L26" s="161"/>
      <c r="M26" s="161"/>
      <c r="N26" s="47">
        <f t="shared" si="0"/>
        <v>117486</v>
      </c>
      <c r="O26" s="37"/>
    </row>
    <row r="27" spans="1:15" ht="37.5" customHeight="1">
      <c r="A27" s="162" t="s">
        <v>208</v>
      </c>
      <c r="B27" s="178" t="s">
        <v>209</v>
      </c>
      <c r="C27" s="207">
        <f t="shared" si="1"/>
        <v>63701</v>
      </c>
      <c r="D27" s="42">
        <v>63701</v>
      </c>
      <c r="E27" s="42">
        <v>46497</v>
      </c>
      <c r="F27" s="42"/>
      <c r="G27" s="42"/>
      <c r="H27" s="57"/>
      <c r="I27" s="161"/>
      <c r="J27" s="161"/>
      <c r="K27" s="161"/>
      <c r="L27" s="161"/>
      <c r="M27" s="161"/>
      <c r="N27" s="47">
        <f t="shared" si="0"/>
        <v>63701</v>
      </c>
      <c r="O27" s="37"/>
    </row>
    <row r="28" spans="1:15" ht="27.75" customHeight="1">
      <c r="A28" s="265" t="s">
        <v>230</v>
      </c>
      <c r="B28" s="157" t="s">
        <v>236</v>
      </c>
      <c r="C28" s="254">
        <f>C29+C30</f>
        <v>3011678</v>
      </c>
      <c r="D28" s="254">
        <f>D29+D30</f>
        <v>0</v>
      </c>
      <c r="E28" s="254">
        <f>E29+E30</f>
        <v>0</v>
      </c>
      <c r="F28" s="254">
        <f>F29+F30</f>
        <v>0</v>
      </c>
      <c r="G28" s="254">
        <f>G29+G30</f>
        <v>3011678</v>
      </c>
      <c r="H28" s="254">
        <f aca="true" t="shared" si="2" ref="H28:N28">H29+H30</f>
        <v>0</v>
      </c>
      <c r="I28" s="254">
        <f t="shared" si="2"/>
        <v>0</v>
      </c>
      <c r="J28" s="254">
        <f t="shared" si="2"/>
        <v>0</v>
      </c>
      <c r="K28" s="254">
        <f t="shared" si="2"/>
        <v>0</v>
      </c>
      <c r="L28" s="254">
        <f t="shared" si="2"/>
        <v>0</v>
      </c>
      <c r="M28" s="254">
        <f t="shared" si="2"/>
        <v>0</v>
      </c>
      <c r="N28" s="254">
        <f t="shared" si="2"/>
        <v>3011678</v>
      </c>
      <c r="O28" s="37"/>
    </row>
    <row r="29" spans="1:15" ht="16.5" customHeight="1">
      <c r="A29" s="162" t="s">
        <v>233</v>
      </c>
      <c r="B29" s="178" t="s">
        <v>234</v>
      </c>
      <c r="C29" s="207">
        <f t="shared" si="1"/>
        <v>457210</v>
      </c>
      <c r="D29" s="42"/>
      <c r="E29" s="42"/>
      <c r="F29" s="42"/>
      <c r="G29" s="42">
        <v>457210</v>
      </c>
      <c r="H29" s="57"/>
      <c r="I29" s="161"/>
      <c r="J29" s="161"/>
      <c r="K29" s="161"/>
      <c r="L29" s="161"/>
      <c r="M29" s="161"/>
      <c r="N29" s="47">
        <f t="shared" si="0"/>
        <v>457210</v>
      </c>
      <c r="O29" s="37"/>
    </row>
    <row r="30" spans="1:15" ht="27.75" customHeight="1">
      <c r="A30" s="162" t="s">
        <v>231</v>
      </c>
      <c r="B30" s="178" t="s">
        <v>237</v>
      </c>
      <c r="C30" s="207">
        <f t="shared" si="1"/>
        <v>2554468</v>
      </c>
      <c r="D30" s="42"/>
      <c r="E30" s="42"/>
      <c r="F30" s="42"/>
      <c r="G30" s="42">
        <v>2554468</v>
      </c>
      <c r="H30" s="57"/>
      <c r="I30" s="161"/>
      <c r="J30" s="161"/>
      <c r="K30" s="161"/>
      <c r="L30" s="161"/>
      <c r="M30" s="161"/>
      <c r="N30" s="47">
        <f t="shared" si="0"/>
        <v>2554468</v>
      </c>
      <c r="O30" s="37"/>
    </row>
    <row r="31" spans="1:15" ht="24" customHeight="1">
      <c r="A31" s="252">
        <v>110000</v>
      </c>
      <c r="B31" s="156" t="s">
        <v>214</v>
      </c>
      <c r="C31" s="253">
        <f>SUM(D31+G31)</f>
        <v>566365</v>
      </c>
      <c r="D31" s="254">
        <f>'додаток 3'!D67+'додаток 3'!D48</f>
        <v>566365</v>
      </c>
      <c r="E31" s="254">
        <f>'додаток 3'!E67+'додаток 3'!E48</f>
        <v>196938</v>
      </c>
      <c r="F31" s="254">
        <f>'додаток 3'!F67+'додаток 3'!F48</f>
        <v>0</v>
      </c>
      <c r="G31" s="254">
        <f>'додаток 3'!G67+'додаток 3'!G48</f>
        <v>0</v>
      </c>
      <c r="H31" s="255">
        <f>SUM(L31,I31)</f>
        <v>0</v>
      </c>
      <c r="I31" s="254"/>
      <c r="J31" s="254"/>
      <c r="K31" s="254"/>
      <c r="L31" s="254"/>
      <c r="M31" s="254"/>
      <c r="N31" s="256">
        <f t="shared" si="0"/>
        <v>566365</v>
      </c>
      <c r="O31" s="37"/>
    </row>
    <row r="32" spans="1:15" ht="24" customHeight="1">
      <c r="A32" s="252">
        <v>130000</v>
      </c>
      <c r="B32" s="177" t="s">
        <v>215</v>
      </c>
      <c r="C32" s="253">
        <f>SUM(D32+G32)</f>
        <v>105209</v>
      </c>
      <c r="D32" s="254">
        <f>'додаток 3'!D80+'додаток 3'!D25</f>
        <v>105209</v>
      </c>
      <c r="E32" s="254">
        <f>'додаток 3'!E80+'додаток 3'!E25</f>
        <v>65031</v>
      </c>
      <c r="F32" s="254">
        <f>'додаток 3'!F80+'додаток 3'!F25</f>
        <v>0</v>
      </c>
      <c r="G32" s="254">
        <f>'додаток 3'!G80+'додаток 3'!G25</f>
        <v>0</v>
      </c>
      <c r="H32" s="255">
        <f>SUM(L32,I32)</f>
        <v>0</v>
      </c>
      <c r="I32" s="254"/>
      <c r="J32" s="254"/>
      <c r="K32" s="254"/>
      <c r="L32" s="254"/>
      <c r="M32" s="254"/>
      <c r="N32" s="256">
        <f t="shared" si="0"/>
        <v>105209</v>
      </c>
      <c r="O32" s="37"/>
    </row>
    <row r="33" spans="1:15" ht="24" customHeight="1">
      <c r="A33" s="252">
        <v>150000</v>
      </c>
      <c r="B33" s="177" t="s">
        <v>59</v>
      </c>
      <c r="C33" s="145"/>
      <c r="D33" s="145"/>
      <c r="E33" s="145"/>
      <c r="F33" s="145"/>
      <c r="G33" s="145"/>
      <c r="H33" s="145">
        <f>SUM(L33,I33)</f>
        <v>42831522</v>
      </c>
      <c r="I33" s="179">
        <f>I34</f>
        <v>0</v>
      </c>
      <c r="J33" s="179">
        <f>J34</f>
        <v>0</v>
      </c>
      <c r="K33" s="179">
        <f>K34</f>
        <v>0</v>
      </c>
      <c r="L33" s="145">
        <f>L34</f>
        <v>42831522</v>
      </c>
      <c r="M33" s="145">
        <f>M34</f>
        <v>42831522</v>
      </c>
      <c r="N33" s="80">
        <f t="shared" si="0"/>
        <v>42831522</v>
      </c>
      <c r="O33" s="37"/>
    </row>
    <row r="34" spans="1:15" ht="18.75" customHeight="1">
      <c r="A34" s="162">
        <v>150101</v>
      </c>
      <c r="B34" s="173" t="s">
        <v>60</v>
      </c>
      <c r="C34" s="48"/>
      <c r="D34" s="44"/>
      <c r="E34" s="171"/>
      <c r="F34" s="161"/>
      <c r="G34" s="161"/>
      <c r="H34" s="57">
        <f>SUM(L34,I34)</f>
        <v>42831522</v>
      </c>
      <c r="I34" s="161"/>
      <c r="J34" s="161"/>
      <c r="K34" s="161"/>
      <c r="L34" s="193">
        <v>42831522</v>
      </c>
      <c r="M34" s="193">
        <v>42831522</v>
      </c>
      <c r="N34" s="47">
        <f t="shared" si="0"/>
        <v>42831522</v>
      </c>
      <c r="O34" s="37"/>
    </row>
    <row r="35" spans="1:15" s="36" customFormat="1" ht="30.75" customHeight="1">
      <c r="A35" s="148" t="s">
        <v>13</v>
      </c>
      <c r="B35" s="156" t="s">
        <v>0</v>
      </c>
      <c r="C35" s="145">
        <f>D35+G35</f>
        <v>42840522</v>
      </c>
      <c r="D35" s="152">
        <f>D36+D37</f>
        <v>9000</v>
      </c>
      <c r="E35" s="152">
        <f>E36+E37</f>
        <v>6620</v>
      </c>
      <c r="F35" s="152">
        <f>F36+F37</f>
        <v>0</v>
      </c>
      <c r="G35" s="152">
        <f>G36</f>
        <v>42831522</v>
      </c>
      <c r="H35" s="145">
        <f>I35+L35</f>
        <v>0</v>
      </c>
      <c r="I35" s="152">
        <f>I36+I37</f>
        <v>0</v>
      </c>
      <c r="J35" s="152">
        <f>J36+J37</f>
        <v>0</v>
      </c>
      <c r="K35" s="152">
        <f>K36+K37</f>
        <v>0</v>
      </c>
      <c r="L35" s="152">
        <f>L36+L37</f>
        <v>0</v>
      </c>
      <c r="M35" s="152">
        <f>M36+M37</f>
        <v>0</v>
      </c>
      <c r="N35" s="80">
        <f t="shared" si="0"/>
        <v>42840522</v>
      </c>
      <c r="O35" s="38"/>
    </row>
    <row r="36" spans="1:15" ht="38.25" customHeight="1">
      <c r="A36" s="257" t="s">
        <v>63</v>
      </c>
      <c r="B36" s="92" t="s">
        <v>64</v>
      </c>
      <c r="C36" s="48">
        <f>SUM(G36,D36)</f>
        <v>42831522</v>
      </c>
      <c r="D36" s="44"/>
      <c r="E36" s="171"/>
      <c r="F36" s="161"/>
      <c r="G36" s="193">
        <v>42831522</v>
      </c>
      <c r="H36" s="172"/>
      <c r="I36" s="161"/>
      <c r="J36" s="161"/>
      <c r="K36" s="161"/>
      <c r="L36" s="161"/>
      <c r="M36" s="161"/>
      <c r="N36" s="47">
        <f t="shared" si="0"/>
        <v>42831522</v>
      </c>
      <c r="O36" s="37"/>
    </row>
    <row r="37" spans="1:15" ht="23.25" customHeight="1">
      <c r="A37" s="257" t="s">
        <v>83</v>
      </c>
      <c r="B37" s="92" t="s">
        <v>84</v>
      </c>
      <c r="C37" s="48">
        <f>SUM(G37,D37)</f>
        <v>9000</v>
      </c>
      <c r="D37" s="42">
        <f>D38+D39</f>
        <v>9000</v>
      </c>
      <c r="E37" s="42">
        <f>E38+E39</f>
        <v>6620</v>
      </c>
      <c r="F37" s="42">
        <f>F38+F39</f>
        <v>0</v>
      </c>
      <c r="G37" s="42">
        <f>G38+G39</f>
        <v>0</v>
      </c>
      <c r="H37" s="57">
        <f>SUM(I37,L37)</f>
        <v>0</v>
      </c>
      <c r="I37" s="42">
        <f>I38+I39</f>
        <v>0</v>
      </c>
      <c r="J37" s="42">
        <f>J38+J39</f>
        <v>0</v>
      </c>
      <c r="K37" s="42">
        <f>K38+K39</f>
        <v>0</v>
      </c>
      <c r="L37" s="42">
        <f>L38+L39</f>
        <v>0</v>
      </c>
      <c r="M37" s="42">
        <f>M38+M39</f>
        <v>0</v>
      </c>
      <c r="N37" s="47">
        <f t="shared" si="0"/>
        <v>9000</v>
      </c>
      <c r="O37" s="37"/>
    </row>
    <row r="38" spans="1:15" ht="38.25" customHeight="1">
      <c r="A38" s="165"/>
      <c r="B38" s="178" t="s">
        <v>85</v>
      </c>
      <c r="C38" s="48">
        <f>SUM(G38,D38)</f>
        <v>3560</v>
      </c>
      <c r="D38" s="45">
        <v>3560</v>
      </c>
      <c r="E38" s="45">
        <v>2620</v>
      </c>
      <c r="F38" s="45"/>
      <c r="G38" s="45"/>
      <c r="H38" s="196">
        <f>SUM(I38,L38)</f>
        <v>0</v>
      </c>
      <c r="I38" s="45"/>
      <c r="J38" s="45"/>
      <c r="K38" s="45"/>
      <c r="L38" s="45"/>
      <c r="M38" s="45"/>
      <c r="N38" s="49">
        <f t="shared" si="0"/>
        <v>3560</v>
      </c>
      <c r="O38" s="37"/>
    </row>
    <row r="39" spans="1:15" ht="37.5" customHeight="1">
      <c r="A39" s="165"/>
      <c r="B39" s="178" t="s">
        <v>86</v>
      </c>
      <c r="C39" s="48">
        <f>SUM(G39,D39)</f>
        <v>5440</v>
      </c>
      <c r="D39" s="45">
        <v>5440</v>
      </c>
      <c r="E39" s="45">
        <v>4000</v>
      </c>
      <c r="F39" s="45"/>
      <c r="G39" s="45"/>
      <c r="H39" s="196">
        <f>SUM(I39,L39)</f>
        <v>0</v>
      </c>
      <c r="I39" s="45"/>
      <c r="J39" s="45"/>
      <c r="K39" s="45"/>
      <c r="L39" s="45"/>
      <c r="M39" s="45"/>
      <c r="N39" s="49">
        <f t="shared" si="0"/>
        <v>5440</v>
      </c>
      <c r="O39" s="37"/>
    </row>
    <row r="40" spans="1:15" s="69" customFormat="1" ht="21" customHeight="1" thickBot="1">
      <c r="A40" s="168"/>
      <c r="B40" s="169" t="s">
        <v>28</v>
      </c>
      <c r="C40" s="170">
        <f>C35+C13+C14+C33+C15+C31+C32+C28</f>
        <v>53982700</v>
      </c>
      <c r="D40" s="170">
        <f aca="true" t="shared" si="3" ref="D40:N40">D35+D13+D14+D33+D15+D31+D32+D28</f>
        <v>7970710</v>
      </c>
      <c r="E40" s="170">
        <f t="shared" si="3"/>
        <v>5076187</v>
      </c>
      <c r="F40" s="170">
        <f t="shared" si="3"/>
        <v>4199</v>
      </c>
      <c r="G40" s="170">
        <f t="shared" si="3"/>
        <v>46011990</v>
      </c>
      <c r="H40" s="170">
        <f t="shared" si="3"/>
        <v>42831522</v>
      </c>
      <c r="I40" s="170">
        <f t="shared" si="3"/>
        <v>0</v>
      </c>
      <c r="J40" s="170">
        <f t="shared" si="3"/>
        <v>0</v>
      </c>
      <c r="K40" s="170">
        <f t="shared" si="3"/>
        <v>0</v>
      </c>
      <c r="L40" s="170">
        <f t="shared" si="3"/>
        <v>42831522</v>
      </c>
      <c r="M40" s="170">
        <f t="shared" si="3"/>
        <v>42831522</v>
      </c>
      <c r="N40" s="170">
        <f t="shared" si="3"/>
        <v>96814222</v>
      </c>
      <c r="O40" s="68"/>
    </row>
    <row r="41" spans="1:15" s="36" customFormat="1" ht="21" customHeight="1">
      <c r="A41" s="149"/>
      <c r="B41" s="157" t="s">
        <v>14</v>
      </c>
      <c r="C41" s="153">
        <f aca="true" t="shared" si="4" ref="C41:M41">C48+C47+C49+C45+C42+C43+C44+C46</f>
        <v>-20279200</v>
      </c>
      <c r="D41" s="153">
        <f t="shared" si="4"/>
        <v>25520600</v>
      </c>
      <c r="E41" s="153">
        <f t="shared" si="4"/>
        <v>0</v>
      </c>
      <c r="F41" s="153">
        <f t="shared" si="4"/>
        <v>0</v>
      </c>
      <c r="G41" s="153">
        <f t="shared" si="4"/>
        <v>-45799800</v>
      </c>
      <c r="H41" s="153">
        <f t="shared" si="4"/>
        <v>0</v>
      </c>
      <c r="I41" s="153">
        <f t="shared" si="4"/>
        <v>0</v>
      </c>
      <c r="J41" s="153">
        <f t="shared" si="4"/>
        <v>0</v>
      </c>
      <c r="K41" s="153">
        <f t="shared" si="4"/>
        <v>0</v>
      </c>
      <c r="L41" s="153">
        <f t="shared" si="4"/>
        <v>0</v>
      </c>
      <c r="M41" s="153">
        <f t="shared" si="4"/>
        <v>0</v>
      </c>
      <c r="N41" s="167">
        <f t="shared" si="0"/>
        <v>-20279200</v>
      </c>
      <c r="O41" s="38"/>
    </row>
    <row r="42" spans="1:15" s="36" customFormat="1" ht="27" customHeight="1">
      <c r="A42" s="165" t="s">
        <v>210</v>
      </c>
      <c r="B42" s="178" t="s">
        <v>97</v>
      </c>
      <c r="C42" s="48">
        <f aca="true" t="shared" si="5" ref="C42:C49">SUM(G42,D42)</f>
        <v>817500</v>
      </c>
      <c r="D42" s="250">
        <v>817500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9">
        <f t="shared" si="0"/>
        <v>817500</v>
      </c>
      <c r="O42" s="38"/>
    </row>
    <row r="43" spans="1:15" s="36" customFormat="1" ht="69.75" customHeight="1">
      <c r="A43" s="165">
        <v>250326</v>
      </c>
      <c r="B43" s="178" t="s">
        <v>211</v>
      </c>
      <c r="C43" s="48">
        <f t="shared" si="5"/>
        <v>25280600</v>
      </c>
      <c r="D43" s="250">
        <v>25280600</v>
      </c>
      <c r="E43" s="250"/>
      <c r="F43" s="248"/>
      <c r="G43" s="248"/>
      <c r="H43" s="248"/>
      <c r="I43" s="248"/>
      <c r="J43" s="248"/>
      <c r="K43" s="248"/>
      <c r="L43" s="248"/>
      <c r="M43" s="248"/>
      <c r="N43" s="249">
        <f t="shared" si="0"/>
        <v>25280600</v>
      </c>
      <c r="O43" s="38"/>
    </row>
    <row r="44" spans="1:15" s="36" customFormat="1" ht="52.5" customHeight="1">
      <c r="A44" s="165" t="s">
        <v>212</v>
      </c>
      <c r="B44" s="251" t="s">
        <v>213</v>
      </c>
      <c r="C44" s="48">
        <f t="shared" si="5"/>
        <v>78000</v>
      </c>
      <c r="D44" s="250">
        <v>78000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9">
        <f t="shared" si="0"/>
        <v>78000</v>
      </c>
      <c r="O44" s="38"/>
    </row>
    <row r="45" spans="1:15" ht="43.5" customHeight="1">
      <c r="A45" s="165" t="s">
        <v>81</v>
      </c>
      <c r="B45" s="174" t="s">
        <v>80</v>
      </c>
      <c r="C45" s="48">
        <f t="shared" si="5"/>
        <v>0</v>
      </c>
      <c r="D45" s="45">
        <v>6600</v>
      </c>
      <c r="E45" s="45"/>
      <c r="F45" s="45"/>
      <c r="G45" s="45">
        <v>-6600</v>
      </c>
      <c r="H45" s="57"/>
      <c r="I45" s="45"/>
      <c r="J45" s="45"/>
      <c r="K45" s="45"/>
      <c r="L45" s="45"/>
      <c r="M45" s="45"/>
      <c r="N45" s="249">
        <f t="shared" si="0"/>
        <v>0</v>
      </c>
      <c r="O45" s="37"/>
    </row>
    <row r="46" spans="1:15" ht="106.5" customHeight="1">
      <c r="A46" s="165" t="s">
        <v>225</v>
      </c>
      <c r="B46" s="262" t="s">
        <v>226</v>
      </c>
      <c r="C46" s="48">
        <f>SUM(G46,D46)</f>
        <v>-24643200</v>
      </c>
      <c r="D46" s="250"/>
      <c r="E46" s="236"/>
      <c r="F46" s="236"/>
      <c r="G46" s="45">
        <v>-24643200</v>
      </c>
      <c r="H46" s="57"/>
      <c r="I46" s="45"/>
      <c r="J46" s="45"/>
      <c r="K46" s="45"/>
      <c r="L46" s="45"/>
      <c r="M46" s="45"/>
      <c r="N46" s="249">
        <f t="shared" si="0"/>
        <v>-24643200</v>
      </c>
      <c r="O46" s="37"/>
    </row>
    <row r="47" spans="1:15" ht="103.5" customHeight="1">
      <c r="A47" s="165" t="s">
        <v>56</v>
      </c>
      <c r="B47" s="174" t="s">
        <v>55</v>
      </c>
      <c r="C47" s="48">
        <f t="shared" si="5"/>
        <v>-612100</v>
      </c>
      <c r="D47" s="45">
        <v>-612100</v>
      </c>
      <c r="E47" s="45"/>
      <c r="F47" s="45"/>
      <c r="G47" s="45"/>
      <c r="H47" s="57"/>
      <c r="I47" s="45"/>
      <c r="J47" s="45"/>
      <c r="K47" s="45"/>
      <c r="L47" s="45"/>
      <c r="M47" s="45"/>
      <c r="N47" s="49">
        <f t="shared" si="0"/>
        <v>-612100</v>
      </c>
      <c r="O47" s="37"/>
    </row>
    <row r="48" spans="1:15" ht="28.5" customHeight="1">
      <c r="A48" s="165" t="s">
        <v>61</v>
      </c>
      <c r="B48" s="180" t="s">
        <v>62</v>
      </c>
      <c r="C48" s="48">
        <f t="shared" si="5"/>
        <v>-21200000</v>
      </c>
      <c r="D48" s="45"/>
      <c r="E48" s="45"/>
      <c r="F48" s="45"/>
      <c r="G48" s="45">
        <v>-21200000</v>
      </c>
      <c r="H48" s="57">
        <f>SUM(L48,I48)</f>
        <v>0</v>
      </c>
      <c r="I48" s="45"/>
      <c r="J48" s="45"/>
      <c r="K48" s="45"/>
      <c r="L48" s="45"/>
      <c r="M48" s="45"/>
      <c r="N48" s="49">
        <f t="shared" si="0"/>
        <v>-21200000</v>
      </c>
      <c r="O48" s="37"/>
    </row>
    <row r="49" spans="1:15" ht="64.5" customHeight="1" thickBot="1">
      <c r="A49" s="165" t="s">
        <v>66</v>
      </c>
      <c r="B49" s="180" t="s">
        <v>65</v>
      </c>
      <c r="C49" s="48">
        <f t="shared" si="5"/>
        <v>0</v>
      </c>
      <c r="D49" s="95">
        <v>-50000</v>
      </c>
      <c r="E49" s="95"/>
      <c r="F49" s="95"/>
      <c r="G49" s="95">
        <v>50000</v>
      </c>
      <c r="H49" s="166"/>
      <c r="I49" s="95"/>
      <c r="J49" s="95"/>
      <c r="K49" s="95"/>
      <c r="L49" s="95"/>
      <c r="M49" s="95"/>
      <c r="N49" s="49">
        <f t="shared" si="0"/>
        <v>0</v>
      </c>
      <c r="O49" s="37"/>
    </row>
    <row r="50" spans="1:15" s="35" customFormat="1" ht="25.5" customHeight="1" thickBot="1">
      <c r="A50" s="150"/>
      <c r="B50" s="158" t="s">
        <v>33</v>
      </c>
      <c r="C50" s="154">
        <f>C40+C41</f>
        <v>33703500</v>
      </c>
      <c r="D50" s="77">
        <f aca="true" t="shared" si="6" ref="D50:M50">D40+D41</f>
        <v>33491310</v>
      </c>
      <c r="E50" s="77">
        <f t="shared" si="6"/>
        <v>5076187</v>
      </c>
      <c r="F50" s="77">
        <f t="shared" si="6"/>
        <v>4199</v>
      </c>
      <c r="G50" s="77">
        <f t="shared" si="6"/>
        <v>212190</v>
      </c>
      <c r="H50" s="77">
        <f t="shared" si="6"/>
        <v>42831522</v>
      </c>
      <c r="I50" s="77">
        <f t="shared" si="6"/>
        <v>0</v>
      </c>
      <c r="J50" s="77">
        <f t="shared" si="6"/>
        <v>0</v>
      </c>
      <c r="K50" s="77">
        <f t="shared" si="6"/>
        <v>0</v>
      </c>
      <c r="L50" s="77">
        <f t="shared" si="6"/>
        <v>42831522</v>
      </c>
      <c r="M50" s="77">
        <f t="shared" si="6"/>
        <v>42831522</v>
      </c>
      <c r="N50" s="78">
        <f>N40+N41</f>
        <v>76535022</v>
      </c>
      <c r="O50" s="37"/>
    </row>
    <row r="51" spans="1:14" ht="15.75">
      <c r="A51" s="11"/>
      <c r="C51" s="24"/>
      <c r="D51" s="25"/>
      <c r="E51" s="25"/>
      <c r="F51" s="25"/>
      <c r="G51" s="25"/>
      <c r="H51" s="24"/>
      <c r="I51" s="25"/>
      <c r="J51" s="25"/>
      <c r="K51" s="25"/>
      <c r="L51" s="25"/>
      <c r="M51" s="25"/>
      <c r="N51" s="24"/>
    </row>
    <row r="52" spans="1:14" ht="21.75" customHeight="1">
      <c r="A52" s="11"/>
      <c r="B52" s="296" t="s">
        <v>16</v>
      </c>
      <c r="C52" s="296"/>
      <c r="D52" s="296"/>
      <c r="E52" s="26"/>
      <c r="F52" s="28"/>
      <c r="G52" s="29"/>
      <c r="H52" s="30"/>
      <c r="I52" s="29"/>
      <c r="J52" s="299" t="s">
        <v>71</v>
      </c>
      <c r="K52" s="299"/>
      <c r="L52" s="25"/>
      <c r="M52" s="25"/>
      <c r="N52" s="24"/>
    </row>
  </sheetData>
  <sheetProtection/>
  <mergeCells count="20"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  <mergeCell ref="A6:N6"/>
    <mergeCell ref="D9:G9"/>
    <mergeCell ref="E10:F10"/>
    <mergeCell ref="J52:K52"/>
    <mergeCell ref="B52:D52"/>
    <mergeCell ref="B8:B11"/>
    <mergeCell ref="H9:H11"/>
    <mergeCell ref="I10:I11"/>
    <mergeCell ref="L10:L11"/>
    <mergeCell ref="M10:M11"/>
  </mergeCells>
  <printOptions horizontalCentered="1"/>
  <pageMargins left="0.1968503937007874" right="0" top="0.32" bottom="0.07" header="0.2" footer="0.196850393700787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2007-03-20T12:14:08Z</cp:lastPrinted>
  <dcterms:created xsi:type="dcterms:W3CDTF">2001-12-29T15:32:18Z</dcterms:created>
  <dcterms:modified xsi:type="dcterms:W3CDTF">2017-06-22T08:44:48Z</dcterms:modified>
  <cp:category/>
  <cp:version/>
  <cp:contentType/>
  <cp:contentStatus/>
</cp:coreProperties>
</file>