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90" tabRatio="601" activeTab="4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</sheets>
  <definedNames>
    <definedName name="_">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n" localSheetId="0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68">#REF!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вс">#REF!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_xlnm.Print_Titles" localSheetId="0">'Додаток 1'!$A:$B,'Додаток 1'!$4:$6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0">'Додаток 1'!$A$2:$R$56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<sst xmlns="http://schemas.openxmlformats.org/spreadsheetml/2006/main" count="312" uniqueCount="268">
  <si>
    <t>Поточні видатки:</t>
  </si>
  <si>
    <t>Видатки на товари і послуги</t>
  </si>
  <si>
    <t xml:space="preserve">Оплата праці працівників бюджетних установ </t>
  </si>
  <si>
    <t>Заробітна плата</t>
  </si>
  <si>
    <t>Грошове утримання військовослужбовців</t>
  </si>
  <si>
    <t>Нарахування на заробітну плату</t>
  </si>
  <si>
    <t>Продукти харчування</t>
  </si>
  <si>
    <t>Видатки на відрядження</t>
  </si>
  <si>
    <t>Оплата комунальних послуг та енергоносіїв</t>
  </si>
  <si>
    <t xml:space="preserve">Оплата теплопостачання                                                                                                                                     </t>
  </si>
  <si>
    <t>Оплата водопостачання і водовідведення</t>
  </si>
  <si>
    <t>Оплата електроенергії</t>
  </si>
  <si>
    <t>Оплата природного газу</t>
  </si>
  <si>
    <t xml:space="preserve">Оплата інших комунальних послуг </t>
  </si>
  <si>
    <t>Субсидії і поточні трансферти</t>
  </si>
  <si>
    <t>Субсидії та поточні трансферти підприємствам (установам, організаціям)</t>
  </si>
  <si>
    <t xml:space="preserve">Поточні трансферти населенню </t>
  </si>
  <si>
    <t>Виплата пенсій і допомоги</t>
  </si>
  <si>
    <t>Інші поточні трансферти населенню</t>
  </si>
  <si>
    <t xml:space="preserve">Капітальні видатки </t>
  </si>
  <si>
    <t>Придбання основного капіталу</t>
  </si>
  <si>
    <t>Придбання обладнання і предметів довгострокового користування</t>
  </si>
  <si>
    <t>Разом видатків</t>
  </si>
  <si>
    <t>Видатки</t>
  </si>
  <si>
    <t>Капітальне будівництво (придбання)</t>
  </si>
  <si>
    <t>Інше будівництво (придбання)</t>
  </si>
  <si>
    <t>питома вага у загальній сумі видатків</t>
  </si>
  <si>
    <t>Стипендії</t>
  </si>
  <si>
    <t>кек</t>
  </si>
  <si>
    <t>Капітальні трансферти</t>
  </si>
  <si>
    <t>Капітальні трансферти підприємствам ( установам, організаціям)</t>
  </si>
  <si>
    <t>Всього</t>
  </si>
  <si>
    <t>Будівництво (придбання) житла</t>
  </si>
  <si>
    <t>Капітальні трансферти до бюджету розвитку</t>
  </si>
  <si>
    <t>Поточні трансферти органам державного управління інших рівнів</t>
  </si>
  <si>
    <t>Реставрація пам'яток культури, історії та архітектури</t>
  </si>
  <si>
    <t>Медикаменти та перев'язувальні матеріали</t>
  </si>
  <si>
    <t>Реконструкція та реставрація</t>
  </si>
  <si>
    <r>
      <t>Державне управління</t>
    </r>
    <r>
      <rPr>
        <b/>
        <sz val="11"/>
        <rFont val="Times New Roman"/>
        <family val="1"/>
      </rPr>
      <t>(тис.грн.)</t>
    </r>
  </si>
  <si>
    <r>
      <t xml:space="preserve">Фізична культура                 </t>
    </r>
    <r>
      <rPr>
        <b/>
        <sz val="11"/>
        <rFont val="Times New Roman"/>
        <family val="1"/>
      </rPr>
      <t>(тис.грн.</t>
    </r>
    <r>
      <rPr>
        <b/>
        <sz val="16"/>
        <rFont val="Times New Roman"/>
        <family val="1"/>
      </rPr>
      <t>)</t>
    </r>
  </si>
  <si>
    <r>
      <t xml:space="preserve">Освіта                                  </t>
    </r>
    <r>
      <rPr>
        <b/>
        <sz val="11"/>
        <rFont val="Times New Roman"/>
        <family val="1"/>
      </rPr>
      <t>(тис.грн.)</t>
    </r>
  </si>
  <si>
    <t>питома вага у загальній сумі видатків(%)</t>
  </si>
  <si>
    <r>
      <t xml:space="preserve">Власні видатки      </t>
    </r>
    <r>
      <rPr>
        <b/>
        <sz val="11"/>
        <rFont val="Times New Roman"/>
        <family val="1"/>
      </rPr>
      <t xml:space="preserve"> (тис.грн.)</t>
    </r>
  </si>
  <si>
    <r>
      <t xml:space="preserve">Соціальний захист                        </t>
    </r>
    <r>
      <rPr>
        <b/>
        <sz val="11"/>
        <rFont val="Times New Roman"/>
        <family val="1"/>
      </rPr>
      <t xml:space="preserve"> (тис.грн.)</t>
    </r>
  </si>
  <si>
    <r>
      <t xml:space="preserve">Культура                        </t>
    </r>
    <r>
      <rPr>
        <b/>
        <sz val="11"/>
        <rFont val="Times New Roman"/>
        <family val="1"/>
      </rPr>
      <t>(тис.грн.)</t>
    </r>
  </si>
  <si>
    <t>(тис.грн.)</t>
  </si>
  <si>
    <t>(тис.грн)</t>
  </si>
  <si>
    <r>
      <t xml:space="preserve">Охорона здоров'я   </t>
    </r>
    <r>
      <rPr>
        <b/>
        <sz val="11"/>
        <rFont val="Times New Roman"/>
        <family val="1"/>
      </rPr>
      <t>(тис.грн.)</t>
    </r>
  </si>
  <si>
    <t>Придбання товарів і послуг</t>
  </si>
  <si>
    <t xml:space="preserve">Предмети, матеріали, обладнання та інвентар, у тому числі м'який інвентар та обмундирування </t>
  </si>
  <si>
    <t>Оплата послуг (крім комунальних)</t>
  </si>
  <si>
    <t>Інші видатки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</si>
  <si>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</si>
  <si>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</si>
  <si>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реаліз. держ. (регіон.) програм</t>
  </si>
  <si>
    <t>Окремі заходи по реалізації державних (регіональних) програм, не віднесених до заходів розвитку</t>
  </si>
  <si>
    <t>Капітальний ремонт</t>
  </si>
  <si>
    <t>Капітальний ремонт інших об'єктів</t>
  </si>
  <si>
    <r>
      <t xml:space="preserve">Дані про структуру видатків загального фонду </t>
    </r>
    <r>
      <rPr>
        <b/>
        <i/>
        <sz val="18"/>
        <rFont val="Times New Roman"/>
        <family val="1"/>
      </rPr>
      <t>обласного бюджету</t>
    </r>
    <r>
      <rPr>
        <b/>
        <sz val="16"/>
        <rFont val="Times New Roman"/>
        <family val="1"/>
      </rPr>
      <t xml:space="preserve"> за економічною класифікацією за 2012 рік </t>
    </r>
    <r>
      <rPr>
        <b/>
        <i/>
        <sz val="14"/>
        <rFont val="Times New Roman"/>
        <family val="1"/>
      </rPr>
      <t>(тис.грн)</t>
    </r>
  </si>
  <si>
    <t xml:space="preserve">Аналіз виконання видатків загального фонду  </t>
  </si>
  <si>
    <t>обласного бюджету Рівненської області</t>
  </si>
  <si>
    <t xml:space="preserve"> за 2012 рік</t>
  </si>
  <si>
    <t>(згідно даних річного звіту)</t>
  </si>
  <si>
    <t>тис.грн.</t>
  </si>
  <si>
    <t>В и д а т к и</t>
  </si>
  <si>
    <t xml:space="preserve">Затверджено на 2012 рік з урахуванням змін </t>
  </si>
  <si>
    <t>Профінансова-но за 2012 рік</t>
  </si>
  <si>
    <t>Виконано за 2012 рік (касові видатки)</t>
  </si>
  <si>
    <t xml:space="preserve">Відсоток </t>
  </si>
  <si>
    <t>Відхилення</t>
  </si>
  <si>
    <t>профінан-сованого до плану на рік</t>
  </si>
  <si>
    <t>викона-ння до плану на рік</t>
  </si>
  <si>
    <t>профінансо-ваного до плану на рік</t>
  </si>
  <si>
    <t>виконання до плану на рік</t>
  </si>
  <si>
    <t>Державне управлiння</t>
  </si>
  <si>
    <t>Освiта</t>
  </si>
  <si>
    <t>Охорона здоров'я</t>
  </si>
  <si>
    <t>Соцiальний захист та соцiальне забезпечення</t>
  </si>
  <si>
    <t>Житлово-комунальне господарство, в т.ч:</t>
  </si>
  <si>
    <t xml:space="preserve">      ( за рахунок субвенції з державного бюджету місцевим бюджетам на енергозбереження)</t>
  </si>
  <si>
    <t>Культура і мистецтво</t>
  </si>
  <si>
    <t>Засоби масової інформації, в т.ч: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</si>
  <si>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</si>
  <si>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</si>
  <si>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Фiзична культура i спорт</t>
  </si>
  <si>
    <t>Будівництво, в т.ч: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</si>
  <si>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</si>
  <si>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</si>
  <si>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Сільське і лісове господарство, рибне господарство та мисливство, в т.ч:</t>
  </si>
  <si>
    <t>Програми в галузі сільського господарства, лісового господарства, рибальства та мисливства</t>
  </si>
  <si>
    <t>Інші послуги, пов"язані з економічною діяльністю, в т.ч:</t>
  </si>
  <si>
    <t>Обласна програма розвитку малого підприємництва в Рівненській області на 2011-2012 роки</t>
  </si>
  <si>
    <t>Обласна програма розвитку міжнародної співпраці на 2010-2012 рр.</t>
  </si>
  <si>
    <t>Програма створення страхового фонду документації Рівненської області на 2011-2012 роки</t>
  </si>
  <si>
    <t>Комплексна програма забезпечення містобудівною документацією населених пунктів на території Рівненської області на 2006 - 2010рр.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</si>
  <si>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</si>
  <si>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Програма науково-технічного та інноваційного розвитку Рівненської області на 2011-2013 роки</t>
  </si>
  <si>
    <t>Запобігання та ліквідація надзвичайних ситуацій та наслідків стихійного лиха, в.ч: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</si>
  <si>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"Сигнал-ВО"</t>
  </si>
  <si>
    <t>Програма організації рятування людей на водних об"єктах Рівненської області на 2009-2012 роки</t>
  </si>
  <si>
    <t>Видатки не віднесені до основних груп , в т.ч:</t>
  </si>
  <si>
    <t>Резервний фонд</t>
  </si>
  <si>
    <t xml:space="preserve">   Витрати, пов"язані з наданням та обслуговуванням державних пільгових довгострокових кредитів, наданих громадянам на будівництво та придбання житла</t>
  </si>
  <si>
    <t xml:space="preserve"> Витрати, пов"язані з наданням та обслуговуванням державних пільгових кредитів, наданих індивідуальним сільським забудовникам</t>
  </si>
  <si>
    <t xml:space="preserve">   Інші видатки, з них:</t>
  </si>
  <si>
    <t>Програма інформатизації Рівненської області на 2011-2013 роки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</si>
  <si>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</si>
  <si>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>Програма розвитку туризму в Рівненській області на 2011-2015 роки</t>
  </si>
  <si>
    <t>Регіональна програма розвитку туризму до 2010 року, План дій з реалізації регіональної програми розвитку туризму до 2010 року (погашення кред. заборгованості)</t>
  </si>
  <si>
    <t>Забезпечення реалізації програм соціально-економічного розвитку регіонів</t>
  </si>
  <si>
    <t>Проведення щорічного обласного конкурсу проектів розвитку територіальних громад області</t>
  </si>
  <si>
    <t>Сплата членських внесків до Української асоціації місцевих та регіональних влад</t>
  </si>
  <si>
    <t xml:space="preserve"> Утримання науково-редакційної групи книги "Реабілітовані історією.Рівненська область"</t>
  </si>
  <si>
    <t>Нерозподілені видатки</t>
  </si>
  <si>
    <t>РАЗОМ ВИДАТКІВ</t>
  </si>
  <si>
    <t xml:space="preserve">Кошти, що передаються до бюджету розвитку </t>
  </si>
  <si>
    <t>Субвенція з місцевого бюджету ДБ на виконання програм соціально-економічного та культурного розвитку регіонів</t>
  </si>
  <si>
    <t xml:space="preserve">ВСЬОГО </t>
  </si>
  <si>
    <t>Додаткова дотація з ДБ на вирівнювання фінансової забезпеченості місцевих бюджетів</t>
  </si>
  <si>
    <t>Додаткова дотація на поліпшення умов оплати праці медичних працівників, які надають медичну допомогу хворим  на заразну та  активну форми туберкульозу</t>
  </si>
  <si>
    <t>Додаткова дотація на забезпечення пальним станцій (відділень) екстреної, швидкої та невідкладної медичної допомоги</t>
  </si>
  <si>
    <t>Додаткова дотація з ДБ на оплату праці працівників бюджетних установ</t>
  </si>
  <si>
    <t>Додаткова дотація з ДБ на покращення надання соціальних послуг найуразливішим верствам населення</t>
  </si>
  <si>
    <t>Субвенції з державного бюджету місцевим бюджетам, в тому числі:</t>
  </si>
  <si>
    <t>Субвенція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</si>
  <si>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</si>
  <si>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>Субвенція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</si>
  <si>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потреби) та компенсацію за пільговий проїзд окремих категорій громадян</t>
  </si>
  <si>
    <t>Субвенція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</si>
  <si>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на фінансування Програм - переможців Всеукраїнського конкурсу проектів та програм розвитку місцевого самоврядування </t>
  </si>
  <si>
    <t xml:space="preserve">Субвенція з ДБ місцевим бюджетам на соціально-економічний розвиток </t>
  </si>
  <si>
    <t>Субвенція з ДБ місцевим бюджетам на комп"ютеризацію та інформатизацію загальноосвітніх навчальних закладів районів</t>
  </si>
  <si>
    <t>Субвенція на погашення заборгованості з різниці в тарифах  на теплову енергію, послуги з централізованого водопост. та водовідв.,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</si>
  <si>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</si>
  <si>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 xml:space="preserve">   Субвенція з ДБ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</si>
  <si>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Субвенція на фінансування Програм - переможців Всеукраїнського конкурсу проектів та програм розвитку місцевого самоврядування  </t>
  </si>
  <si>
    <t>Субвенції на реалізацію пріоритетів розвитку регіонів</t>
  </si>
  <si>
    <t>Субвенція з ДБ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</si>
  <si>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Інші субвенції, в т.ч:</t>
  </si>
  <si>
    <t>на пільгове медичне обслуговування громадян, які постраждали внаслідок аварії на ЧАЕС</t>
  </si>
  <si>
    <t>на програму "Жива річка-здорові люди, квітуче місто"</t>
  </si>
  <si>
    <t>на програму енергозбереження</t>
  </si>
  <si>
    <t>Лвівській області для лікування ветеранів ОУН-УПА</t>
  </si>
  <si>
    <t>Регіональна програма розвитку туризму до 2010 року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</si>
  <si>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</si>
  <si>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на соц.-екон. розв. Костопільського р.</t>
  </si>
  <si>
    <t>на завершення капітального ремонту терапевтичного відділення Демидів. лікарні</t>
  </si>
  <si>
    <t>програма розвитку освіти в області на 2006-2010 роки</t>
  </si>
  <si>
    <t>Рокитнівському р-ну на поточний ремонт автомобільних доріг</t>
  </si>
  <si>
    <t>на реалізацію пректів переможців щорічного обласного конкурсу проектів розвитку територіальних громад області</t>
  </si>
  <si>
    <t>на обласну програму діагностики, лікування та профілактики вірусних гепатитів на 2010-2014 роки</t>
  </si>
  <si>
    <t>для організації участі народного аматорського ансамблю танцю "Веселка" у світовій фольклоріаді</t>
  </si>
  <si>
    <t>на щорічний конкурс "Населений пункт найкращого благоустрою і підтримки громадського порядку" в області</t>
  </si>
  <si>
    <t>на виконання комплексної програми забезпечення містобудівною документацією населених пунктів на території Рівненської області на 2011-2015 роки</t>
  </si>
  <si>
    <t>обласному бюджету Волинської області на утримання психічно хворих</t>
  </si>
  <si>
    <t>ВСЬОГО ВИДАТКІВ</t>
  </si>
  <si>
    <t xml:space="preserve">Кредитування бюджету </t>
  </si>
  <si>
    <t>Надання бюджетних позичок суб'єктам підприємницької діяльності</t>
  </si>
  <si>
    <t>Надання державного пільгового кредиту індивідуальним сільським забудовникам</t>
  </si>
  <si>
    <t xml:space="preserve">Аналіз виконання доходів загального фонду </t>
  </si>
  <si>
    <t>Доходи</t>
  </si>
  <si>
    <t>Затверджено на 2012 рік з урахуванням змін</t>
  </si>
  <si>
    <t>Виконано за 2012 рік</t>
  </si>
  <si>
    <t>Відсоток виконання до плану на рік</t>
  </si>
  <si>
    <t>Відхилення /+,-/ до плану на рік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</si>
  <si>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</si>
  <si>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</si>
  <si>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Збір за спеціальне використання лісових ресурсів в частині деревини, заготовленої в порядку рубок головного користування </t>
  </si>
  <si>
    <t>Збір за спеціальне використання води (крім збору за спеціальне використання води водних об'єктів місцевого значення) </t>
  </si>
  <si>
    <t>Збір за спеціальне використання води для потреб гідроенергетики  </t>
  </si>
  <si>
    <t>Надходження збору за спеціальне використання води від підприємств житлово-комунального господарства </t>
  </si>
  <si>
    <t>Плата за користування надрами для видобування корисних копалин загальнодержавного значення </t>
  </si>
  <si>
    <t>Плата за спеціальне використання рибних та інших водних ресурсів  </t>
  </si>
  <si>
    <t>Плата за розміщення тимчасово вільних коштів місцевих бюджетів</t>
  </si>
  <si>
    <t>Плата за надання адміністративних послуг</t>
  </si>
  <si>
    <t>Плата за утримання дітей у школах-інтернатах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</si>
  <si>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</si>
  <si>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надані в оренду ставки, що знаходяться в басейнах річок загальнодержавного значення  </t>
  </si>
  <si>
    <t xml:space="preserve">Інші надходження </t>
  </si>
  <si>
    <t xml:space="preserve">    від реєстрації іноземних інвестицій</t>
  </si>
  <si>
    <t xml:space="preserve">    інші готівкові платежі</t>
  </si>
  <si>
    <t xml:space="preserve">    повернення невикористаних коштів за минулі роки</t>
  </si>
  <si>
    <t xml:space="preserve">     повернуто  коштів згідно актів ревізій та перевірок </t>
  </si>
  <si>
    <t>РАЗОМ ВЛАСНІ ДОХОДИ</t>
  </si>
  <si>
    <t xml:space="preserve">Дотація вирівнювання з державного бюджету 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</si>
  <si>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</si>
  <si>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</si>
  <si>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</si>
  <si>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державного  бюджету місцевим бюджетам на оплату праці працівників бюджетних установ</t>
  </si>
  <si>
    <t>РАЗОМ  ДОХОДІВ</t>
  </si>
  <si>
    <t>Субвенції з державного бюджету місцевим бюджетам - разом</t>
  </si>
  <si>
    <t>у тому числі:</t>
  </si>
  <si>
    <t>Субвенція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</si>
  <si>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</si>
  <si>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Субвенція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</si>
  <si>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на придбання медичного автотранспорту та обладнання для закладів охорони здоров'я</t>
  </si>
  <si>
    <t>Субвенція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</si>
  <si>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на придбання медикаментів для забезпечення швидкої медичної допомоги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</si>
  <si>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</si>
  <si>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</si>
  <si>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</si>
  <si>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на комп"ютеризацію та інформатизацію загальноосвітніх навчальних закладів районів</t>
  </si>
  <si>
    <t>Субвенція на часткове відшкодування вартості лікарських засобів для лікування осіб з гіпертонічною хворобою</t>
  </si>
  <si>
    <t>Субвенція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</si>
  <si>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на здійснення заходів щодо соціально-економічного розвитку окремих територій</t>
  </si>
  <si>
    <t>Інші субвенції з районних бюджетів обласному бюджету</t>
  </si>
  <si>
    <t>ВСЬОГО ДОХОДІВ</t>
  </si>
  <si>
    <t xml:space="preserve">Аналіз виконання доходів спеціального фонду </t>
  </si>
  <si>
    <t>за 2012 рік</t>
  </si>
  <si>
    <t>Відх. виконання до плану на рік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</si>
  <si>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</si>
  <si>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</si>
  <si>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Інші податки та збори</t>
  </si>
  <si>
    <t>Інші податки і збори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</si>
  <si>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</si>
  <si>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</si>
  <si>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Інші надходження до фондів охорони навколишнього природного середовища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</si>
  <si>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</si>
  <si>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Власні надходження бюджетних установ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</si>
  <si>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</si>
  <si>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</si>
  <si>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</si>
  <si>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</si>
  <si>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</si>
  <si>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</si>
  <si>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</si>
  <si>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</si>
  <si>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узв'язку з невідповідністю фактичної вартості теплової енергії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</si>
  <si>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проживаї на території зони спостереження</t>
  </si>
  <si>
    <t>Інші субвенції</t>
  </si>
  <si>
    <t xml:space="preserve">Аналіз виконання видатків спеціального фонду  </t>
  </si>
  <si>
    <t>( тис.грн. )</t>
  </si>
  <si>
    <t>Затверджено на 2012 рік з урахуванням змін (кошторисні призначення)</t>
  </si>
  <si>
    <t>Відсоток виконання до призначень на рік</t>
  </si>
  <si>
    <t>Відх. виконання до призначень на рік</t>
  </si>
  <si>
    <t>гр.3-гр.2</t>
  </si>
  <si>
    <t>Державне управління</t>
  </si>
  <si>
    <t>Культура i мистецтво</t>
  </si>
  <si>
    <t>Житлово-комунальне господарство</t>
  </si>
  <si>
    <t xml:space="preserve">  капітальні вкладення</t>
  </si>
  <si>
    <t>в т.ч. за рахунок субвенції з державного бюджету місцевим бюджетам на будівництво газопроводів-відводів і газифікацію населених пунктів, в першу чергу сільських</t>
  </si>
  <si>
    <t xml:space="preserve">  заходи з упередження аварій та запобігання техногенних катастроф у житлово-комунальному господарстві</t>
  </si>
  <si>
    <t xml:space="preserve">  збереження, розвиток, реконструкція та реставрація пам'яток історії та культури</t>
  </si>
  <si>
    <t>Транспорт, дорожнє господарство, зв"язок, телекомунікації та інформатика</t>
  </si>
  <si>
    <t>Інші послуги, пов"язані з економічною діяльністю (внески органів місцевого самоврядування у статутні фонди )</t>
  </si>
  <si>
    <t>в т.ч. 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</si>
  <si>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t>Охорона навколишнього природного середовища та ядерна безпека</t>
  </si>
  <si>
    <t>Запобігання та лiквiдацiя надзвичайних ситуацій та наслiдкiв стихійного лиха</t>
  </si>
  <si>
    <t>Цільові фонди ( фонд охорони навколишнього природного середовища )</t>
  </si>
  <si>
    <t>Видатки, не вiднесенi до основних груп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</si>
  <si>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</si>
  <si>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</t>
  </si>
  <si>
    <t>Інші субвенції, в т.ч.:</t>
  </si>
  <si>
    <t>на будівництво та реконструкцію культових споруд</t>
  </si>
  <si>
    <t>на будівництво котельні на твердому паливі і заміна мереж опалення Дерманського НВК "Загальноосвітня школа - гімназія" в с.Дермань Здолбунівського р-ну</t>
  </si>
  <si>
    <t>на виконання заходу "Виконання заходів з ліквідації пожеж торфовищ та їх наслідків на території земель запасу Воскодавської і Горбаківської сільських рад Гощанського району"</t>
  </si>
  <si>
    <t>на виконання заходу "Забезпечення екологічно безпечного перевезення та утилізації відпрацьованих люмінісцентних ламп в с.Шубків Рівненського р-ну"</t>
  </si>
  <si>
    <t>на соціально-економічний розвиток на капітальний ремонт клубу с.Катеринівка Немовицької сільської ради Сарненського р-ну</t>
  </si>
  <si>
    <t>на будівництво меморіального комплексу "Героям Гурбинської битви" біля урочища Гурби Здолбунівського р-ну</t>
  </si>
  <si>
    <t>на реконструкцію дитячого садка в смт.Мізоч Здолбунівського р-ну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</si>
  <si>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</si>
  <si>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на реконструкцію приміщень поліклініки №3 для розміщення призовної дільниці Рівненського об'єднаного комісаріату по вул.Макарова, 3 в м.Рівне</t>
  </si>
  <si>
    <t>на будівництво Свято-Миколаївського Храму в с.Шубків Рівненського р-ну</t>
  </si>
  <si>
    <t>на капітальний ремонт з ліквідацією аварійного стану багатоквартирного житлового будинку по вул.Заводська, 1 в С.Могиляни Острозького р-ну</t>
  </si>
  <si>
    <t>на капітальний ремонт операційного блоку Корецької центральної районної лікарні (в т.ч. проектно-кошторисна документація)</t>
  </si>
  <si>
    <t>на виконання програми електрифікації новозбудованих вулиць сільських населених пунктів області на період до 2015 року</t>
  </si>
  <si>
    <r>
      <t>Кредитування бюджету</t>
    </r>
    <r>
      <rPr>
        <sz val="12"/>
        <rFont val="Arial Cyr"/>
        <family val="2"/>
      </rPr>
      <t xml:space="preserve">  (повернення бюджетних позичок, повернення та надання  пільгового кредиту індивідуальним сільським забудовникам ) </t>
    </r>
  </si>
  <si>
    <r>
      <t xml:space="preserve">ВСЬОГО  </t>
    </r>
    <r>
      <rPr>
        <i/>
        <sz val="16"/>
        <rFont val="Arial Cyr"/>
        <family val="0"/>
      </rPr>
      <t>( з урахуванням кредитування )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</si>
</sst>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#,##0.000"/>
    <numFmt numFmtId="179" formatCode="#,##0.000000"/>
  </numFmts>
  <fonts count="10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u val="single"/>
      <sz val="6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 Cyr"/>
      <family val="2"/>
    </font>
    <font>
      <i/>
      <sz val="18"/>
      <name val="Arial Cyr"/>
      <family val="0"/>
    </font>
    <font>
      <b/>
      <sz val="15"/>
      <name val="Arial Cyr"/>
      <family val="2"/>
    </font>
    <font>
      <b/>
      <i/>
      <sz val="13"/>
      <name val="Arial Cyr"/>
      <family val="2"/>
    </font>
    <font>
      <b/>
      <sz val="19"/>
      <name val="Arial Cyr"/>
      <family val="2"/>
    </font>
    <font>
      <b/>
      <i/>
      <sz val="26"/>
      <name val="Arial Cyr"/>
      <family val="2"/>
    </font>
    <font>
      <b/>
      <sz val="20"/>
      <name val="Arial Cyr"/>
      <family val="2"/>
    </font>
    <font>
      <b/>
      <sz val="21"/>
      <name val="Arial Cyr"/>
      <family val="0"/>
    </font>
    <font>
      <sz val="18"/>
      <name val="Arial Cyr"/>
      <family val="0"/>
    </font>
    <font>
      <sz val="21"/>
      <name val="Arial Cyr"/>
      <family val="0"/>
    </font>
    <font>
      <sz val="28"/>
      <name val="Arial Cyr"/>
      <family val="0"/>
    </font>
    <font>
      <b/>
      <i/>
      <sz val="28"/>
      <name val="Arial Cyr"/>
      <family val="0"/>
    </font>
    <font>
      <i/>
      <sz val="21"/>
      <name val="Arial Cyr"/>
      <family val="0"/>
    </font>
    <font>
      <sz val="28"/>
      <color indexed="48"/>
      <name val="Arial Cyr"/>
      <family val="2"/>
    </font>
    <font>
      <sz val="28"/>
      <color indexed="10"/>
      <name val="Arial Cyr"/>
      <family val="2"/>
    </font>
    <font>
      <sz val="21"/>
      <name val="Arial"/>
      <family val="2"/>
    </font>
    <font>
      <sz val="24"/>
      <name val="Arial Cyr"/>
      <family val="0"/>
    </font>
    <font>
      <sz val="21"/>
      <color indexed="48"/>
      <name val="Arial Cyr"/>
      <family val="0"/>
    </font>
    <font>
      <b/>
      <sz val="26"/>
      <name val="Arial Cyr"/>
      <family val="2"/>
    </font>
    <font>
      <b/>
      <i/>
      <sz val="21"/>
      <name val="Arial Cyr"/>
      <family val="0"/>
    </font>
    <font>
      <sz val="15"/>
      <name val="Arial Cyr"/>
      <family val="2"/>
    </font>
    <font>
      <b/>
      <i/>
      <sz val="14"/>
      <color indexed="50"/>
      <name val="Arial Cyr"/>
      <family val="0"/>
    </font>
    <font>
      <sz val="14"/>
      <name val="Arial Cyr"/>
      <family val="2"/>
    </font>
    <font>
      <b/>
      <sz val="16"/>
      <name val="Arial Cyr"/>
      <family val="0"/>
    </font>
    <font>
      <b/>
      <sz val="14"/>
      <name val="Arial Cyr"/>
      <family val="2"/>
    </font>
    <font>
      <sz val="16"/>
      <color indexed="10"/>
      <name val="Arial Cyr"/>
      <family val="2"/>
    </font>
    <font>
      <sz val="16"/>
      <color indexed="12"/>
      <name val="Arial Cyr"/>
      <family val="2"/>
    </font>
    <font>
      <sz val="16"/>
      <name val="Arial Cyr"/>
      <family val="2"/>
    </font>
    <font>
      <sz val="14"/>
      <color indexed="10"/>
      <name val="Arial Cyr"/>
      <family val="0"/>
    </font>
    <font>
      <b/>
      <i/>
      <sz val="14"/>
      <name val="Arial Cyr"/>
      <family val="0"/>
    </font>
    <font>
      <b/>
      <sz val="14"/>
      <color indexed="53"/>
      <name val="Arial Cyr"/>
      <family val="0"/>
    </font>
    <font>
      <b/>
      <i/>
      <sz val="18"/>
      <name val="Arial Cyr"/>
      <family val="0"/>
    </font>
    <font>
      <b/>
      <i/>
      <sz val="22"/>
      <color indexed="10"/>
      <name val="Arial Cyr"/>
      <family val="0"/>
    </font>
    <font>
      <b/>
      <i/>
      <sz val="20"/>
      <color indexed="10"/>
      <name val="Arial Cyr"/>
      <family val="0"/>
    </font>
    <font>
      <b/>
      <i/>
      <sz val="18"/>
      <color indexed="50"/>
      <name val="Arial Cyr"/>
      <family val="0"/>
    </font>
    <font>
      <i/>
      <sz val="12"/>
      <name val="Arial Cyr"/>
      <family val="0"/>
    </font>
    <font>
      <sz val="13"/>
      <name val="Arial Cyr"/>
      <family val="2"/>
    </font>
    <font>
      <sz val="15"/>
      <color indexed="10"/>
      <name val="Arial Cyr"/>
      <family val="2"/>
    </font>
    <font>
      <sz val="12"/>
      <name val="Arial"/>
      <family val="2"/>
    </font>
    <font>
      <b/>
      <sz val="17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i/>
      <sz val="12"/>
      <name val="Arial"/>
      <family val="2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i/>
      <sz val="12"/>
      <name val="Arial Cyr"/>
      <family val="0"/>
    </font>
    <font>
      <b/>
      <sz val="13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i/>
      <sz val="16"/>
      <name val="Arial Cyr"/>
      <family val="0"/>
    </font>
    <font>
      <b/>
      <i/>
      <sz val="17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i/>
      <sz val="16"/>
      <name val="Arial Cyr"/>
      <family val="0"/>
    </font>
    <font>
      <b/>
      <sz val="11"/>
      <color indexed="6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610">
    <xf numFmtId="0" fontId="0" fillId="0" borderId="0" xfId="0" applyAlignment="1">
      <alignment/>
    </xf>
    <xf numFmtId="0" fontId="8" fillId="0" borderId="0" xfId="53" applyFont="1" applyProtection="1">
      <alignment/>
      <protection/>
    </xf>
    <xf numFmtId="0" fontId="10" fillId="0" borderId="0" xfId="53" applyFont="1" applyProtection="1">
      <alignment/>
      <protection/>
    </xf>
    <xf numFmtId="0" fontId="12" fillId="0" borderId="0" xfId="53" applyFont="1" applyFill="1" applyProtection="1">
      <alignment/>
      <protection/>
    </xf>
    <xf numFmtId="0" fontId="12" fillId="0" borderId="0" xfId="53" applyFont="1" applyProtection="1">
      <alignment/>
      <protection/>
    </xf>
    <xf numFmtId="0" fontId="13" fillId="0" borderId="0" xfId="0" applyFont="1" applyAlignment="1" applyProtection="1">
      <alignment/>
      <protection/>
    </xf>
    <xf numFmtId="176" fontId="12" fillId="0" borderId="0" xfId="53" applyNumberFormat="1" applyFont="1" applyProtection="1">
      <alignment/>
      <protection/>
    </xf>
    <xf numFmtId="0" fontId="7" fillId="0" borderId="0" xfId="53" applyFont="1" applyAlignment="1" applyProtection="1">
      <alignment/>
      <protection/>
    </xf>
    <xf numFmtId="0" fontId="11" fillId="0" borderId="0" xfId="53" applyFont="1" applyProtection="1">
      <alignment/>
      <protection/>
    </xf>
    <xf numFmtId="177" fontId="11" fillId="0" borderId="10" xfId="53" applyNumberFormat="1" applyFont="1" applyBorder="1" applyProtection="1">
      <alignment/>
      <protection/>
    </xf>
    <xf numFmtId="177" fontId="11" fillId="0" borderId="11" xfId="53" applyNumberFormat="1" applyFont="1" applyBorder="1" applyProtection="1">
      <alignment/>
      <protection/>
    </xf>
    <xf numFmtId="177" fontId="12" fillId="0" borderId="12" xfId="0" applyNumberFormat="1" applyFont="1" applyBorder="1" applyAlignment="1" applyProtection="1">
      <alignment/>
      <protection/>
    </xf>
    <xf numFmtId="177" fontId="12" fillId="0" borderId="13" xfId="0" applyNumberFormat="1" applyFont="1" applyBorder="1" applyAlignment="1" applyProtection="1">
      <alignment/>
      <protection/>
    </xf>
    <xf numFmtId="177" fontId="12" fillId="0" borderId="14" xfId="0" applyNumberFormat="1" applyFont="1" applyBorder="1" applyAlignment="1" applyProtection="1">
      <alignment/>
      <protection/>
    </xf>
    <xf numFmtId="0" fontId="16" fillId="0" borderId="0" xfId="53" applyFont="1" applyProtection="1">
      <alignment/>
      <protection/>
    </xf>
    <xf numFmtId="0" fontId="12" fillId="0" borderId="15" xfId="53" applyFont="1" applyBorder="1" applyProtection="1">
      <alignment/>
      <protection/>
    </xf>
    <xf numFmtId="176" fontId="12" fillId="0" borderId="13" xfId="53" applyNumberFormat="1" applyFont="1" applyBorder="1" applyProtection="1">
      <alignment/>
      <protection/>
    </xf>
    <xf numFmtId="176" fontId="12" fillId="0" borderId="16" xfId="53" applyNumberFormat="1" applyFont="1" applyBorder="1" applyProtection="1">
      <alignment/>
      <protection/>
    </xf>
    <xf numFmtId="177" fontId="12" fillId="0" borderId="17" xfId="0" applyNumberFormat="1" applyFont="1" applyBorder="1" applyAlignment="1" applyProtection="1">
      <alignment/>
      <protection/>
    </xf>
    <xf numFmtId="177" fontId="12" fillId="0" borderId="15" xfId="0" applyNumberFormat="1" applyFont="1" applyBorder="1" applyAlignment="1" applyProtection="1">
      <alignment/>
      <protection/>
    </xf>
    <xf numFmtId="177" fontId="12" fillId="0" borderId="18" xfId="0" applyNumberFormat="1" applyFont="1" applyBorder="1" applyAlignment="1" applyProtection="1">
      <alignment/>
      <protection/>
    </xf>
    <xf numFmtId="176" fontId="12" fillId="0" borderId="15" xfId="53" applyNumberFormat="1" applyFont="1" applyBorder="1" applyProtection="1">
      <alignment/>
      <protection/>
    </xf>
    <xf numFmtId="176" fontId="12" fillId="0" borderId="19" xfId="53" applyNumberFormat="1" applyFont="1" applyBorder="1" applyProtection="1">
      <alignment/>
      <protection/>
    </xf>
    <xf numFmtId="2" fontId="12" fillId="0" borderId="20" xfId="53" applyNumberFormat="1" applyFont="1" applyBorder="1" applyProtection="1">
      <alignment/>
      <protection/>
    </xf>
    <xf numFmtId="0" fontId="12" fillId="0" borderId="0" xfId="53" applyFont="1" applyBorder="1" applyProtection="1">
      <alignment/>
      <protection/>
    </xf>
    <xf numFmtId="0" fontId="7" fillId="0" borderId="0" xfId="53" applyFont="1" applyAlignment="1" applyProtection="1">
      <alignment vertical="center" wrapText="1"/>
      <protection/>
    </xf>
    <xf numFmtId="0" fontId="15" fillId="0" borderId="21" xfId="53" applyFont="1" applyBorder="1" applyAlignment="1" applyProtection="1">
      <alignment horizontal="center" wrapText="1"/>
      <protection/>
    </xf>
    <xf numFmtId="0" fontId="14" fillId="0" borderId="22" xfId="53" applyFont="1" applyBorder="1" applyAlignment="1" applyProtection="1">
      <alignment horizontal="left" wrapText="1"/>
      <protection/>
    </xf>
    <xf numFmtId="0" fontId="18" fillId="0" borderId="22" xfId="53" applyFont="1" applyBorder="1" applyAlignment="1" applyProtection="1">
      <alignment wrapText="1"/>
      <protection/>
    </xf>
    <xf numFmtId="0" fontId="18" fillId="24" borderId="22" xfId="53" applyFont="1" applyFill="1" applyBorder="1" applyAlignment="1" applyProtection="1">
      <alignment horizontal="left" wrapText="1"/>
      <protection/>
    </xf>
    <xf numFmtId="0" fontId="14" fillId="0" borderId="22" xfId="53" applyFont="1" applyBorder="1" applyAlignment="1" applyProtection="1">
      <alignment vertical="top" wrapText="1"/>
      <protection/>
    </xf>
    <xf numFmtId="0" fontId="14" fillId="0" borderId="22" xfId="53" applyFont="1" applyBorder="1" applyAlignment="1" applyProtection="1">
      <alignment wrapText="1"/>
      <protection/>
    </xf>
    <xf numFmtId="0" fontId="18" fillId="24" borderId="23" xfId="53" applyFont="1" applyFill="1" applyBorder="1" applyAlignment="1" applyProtection="1">
      <alignment horizontal="left" wrapText="1"/>
      <protection/>
    </xf>
    <xf numFmtId="0" fontId="14" fillId="0" borderId="22" xfId="53" applyFont="1" applyBorder="1" applyProtection="1">
      <alignment/>
      <protection/>
    </xf>
    <xf numFmtId="0" fontId="14" fillId="0" borderId="24" xfId="53" applyFont="1" applyBorder="1" applyProtection="1">
      <alignment/>
      <protection/>
    </xf>
    <xf numFmtId="0" fontId="14" fillId="0" borderId="19" xfId="53" applyFont="1" applyBorder="1" applyProtection="1">
      <alignment/>
      <protection/>
    </xf>
    <xf numFmtId="0" fontId="14" fillId="0" borderId="25" xfId="53" applyFont="1" applyBorder="1" applyProtection="1">
      <alignment/>
      <protection/>
    </xf>
    <xf numFmtId="0" fontId="14" fillId="0" borderId="16" xfId="53" applyFont="1" applyBorder="1" applyProtection="1">
      <alignment/>
      <protection/>
    </xf>
    <xf numFmtId="0" fontId="14" fillId="0" borderId="26" xfId="53" applyFont="1" applyBorder="1" applyProtection="1">
      <alignment/>
      <protection/>
    </xf>
    <xf numFmtId="176" fontId="14" fillId="0" borderId="25" xfId="53" applyNumberFormat="1" applyFont="1" applyBorder="1" applyProtection="1">
      <alignment/>
      <protection/>
    </xf>
    <xf numFmtId="0" fontId="9" fillId="0" borderId="27" xfId="53" applyFont="1" applyBorder="1" applyProtection="1">
      <alignment/>
      <protection/>
    </xf>
    <xf numFmtId="0" fontId="9" fillId="0" borderId="21" xfId="53" applyFont="1" applyFill="1" applyBorder="1" applyAlignment="1" applyProtection="1">
      <alignment horizontal="center"/>
      <protection/>
    </xf>
    <xf numFmtId="0" fontId="9" fillId="0" borderId="22" xfId="53" applyFont="1" applyFill="1" applyBorder="1" applyAlignment="1" applyProtection="1">
      <alignment horizontal="center"/>
      <protection/>
    </xf>
    <xf numFmtId="0" fontId="10" fillId="0" borderId="22" xfId="53" applyFont="1" applyFill="1" applyBorder="1" applyAlignment="1" applyProtection="1">
      <alignment horizontal="center"/>
      <protection/>
    </xf>
    <xf numFmtId="0" fontId="10" fillId="0" borderId="23" xfId="53" applyFont="1" applyFill="1" applyBorder="1" applyAlignment="1" applyProtection="1">
      <alignment horizontal="center"/>
      <protection/>
    </xf>
    <xf numFmtId="0" fontId="10" fillId="0" borderId="22" xfId="53" applyFont="1" applyBorder="1" applyAlignment="1" applyProtection="1">
      <alignment horizontal="center"/>
      <protection/>
    </xf>
    <xf numFmtId="0" fontId="15" fillId="0" borderId="0" xfId="53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17" fillId="0" borderId="23" xfId="53" applyFont="1" applyBorder="1" applyAlignment="1" applyProtection="1">
      <alignment horizontal="left" wrapText="1"/>
      <protection/>
    </xf>
    <xf numFmtId="0" fontId="9" fillId="0" borderId="23" xfId="53" applyFont="1" applyFill="1" applyBorder="1" applyAlignment="1" applyProtection="1">
      <alignment horizontal="center"/>
      <protection/>
    </xf>
    <xf numFmtId="0" fontId="18" fillId="0" borderId="21" xfId="53" applyFont="1" applyBorder="1" applyAlignment="1" applyProtection="1">
      <alignment wrapText="1"/>
      <protection/>
    </xf>
    <xf numFmtId="0" fontId="10" fillId="0" borderId="21" xfId="53" applyFont="1" applyFill="1" applyBorder="1" applyAlignment="1" applyProtection="1">
      <alignment horizontal="center"/>
      <protection/>
    </xf>
    <xf numFmtId="0" fontId="15" fillId="0" borderId="27" xfId="53" applyFont="1" applyBorder="1" applyAlignment="1" applyProtection="1">
      <alignment horizontal="left" wrapText="1"/>
      <protection/>
    </xf>
    <xf numFmtId="0" fontId="9" fillId="0" borderId="27" xfId="53" applyFont="1" applyFill="1" applyBorder="1" applyAlignment="1" applyProtection="1">
      <alignment horizontal="center"/>
      <protection/>
    </xf>
    <xf numFmtId="0" fontId="14" fillId="0" borderId="23" xfId="53" applyFont="1" applyBorder="1" applyAlignment="1" applyProtection="1">
      <alignment horizontal="left" wrapText="1"/>
      <protection/>
    </xf>
    <xf numFmtId="0" fontId="18" fillId="24" borderId="21" xfId="53" applyFont="1" applyFill="1" applyBorder="1" applyAlignment="1" applyProtection="1">
      <alignment horizontal="left" wrapText="1"/>
      <protection/>
    </xf>
    <xf numFmtId="0" fontId="14" fillId="0" borderId="21" xfId="53" applyFont="1" applyBorder="1" applyAlignment="1" applyProtection="1">
      <alignment horizontal="left" wrapText="1"/>
      <protection/>
    </xf>
    <xf numFmtId="0" fontId="17" fillId="0" borderId="27" xfId="53" applyFont="1" applyBorder="1" applyAlignment="1" applyProtection="1">
      <alignment horizontal="left" wrapText="1"/>
      <protection/>
    </xf>
    <xf numFmtId="0" fontId="17" fillId="0" borderId="21" xfId="53" applyFont="1" applyBorder="1" applyAlignment="1" applyProtection="1">
      <alignment horizontal="left" wrapText="1"/>
      <protection/>
    </xf>
    <xf numFmtId="0" fontId="15" fillId="0" borderId="27" xfId="53" applyFont="1" applyBorder="1" applyAlignment="1" applyProtection="1">
      <alignment horizontal="center" wrapText="1"/>
      <protection/>
    </xf>
    <xf numFmtId="0" fontId="7" fillId="24" borderId="27" xfId="0" applyFont="1" applyFill="1" applyBorder="1" applyAlignment="1" applyProtection="1">
      <alignment horizontal="center" vertical="center" wrapText="1"/>
      <protection/>
    </xf>
    <xf numFmtId="0" fontId="18" fillId="0" borderId="28" xfId="53" applyFont="1" applyBorder="1" applyAlignment="1" applyProtection="1">
      <alignment horizontal="left" wrapText="1"/>
      <protection/>
    </xf>
    <xf numFmtId="0" fontId="9" fillId="0" borderId="22" xfId="53" applyFont="1" applyBorder="1" applyAlignment="1" applyProtection="1">
      <alignment horizontal="center"/>
      <protection/>
    </xf>
    <xf numFmtId="177" fontId="22" fillId="0" borderId="10" xfId="53" applyNumberFormat="1" applyFont="1" applyBorder="1" applyProtection="1">
      <alignment/>
      <protection/>
    </xf>
    <xf numFmtId="177" fontId="22" fillId="0" borderId="11" xfId="53" applyNumberFormat="1" applyFont="1" applyBorder="1" applyProtection="1">
      <alignment/>
      <protection/>
    </xf>
    <xf numFmtId="177" fontId="22" fillId="0" borderId="29" xfId="53" applyNumberFormat="1" applyFont="1" applyFill="1" applyBorder="1" applyAlignment="1" applyProtection="1">
      <alignment horizontal="right"/>
      <protection/>
    </xf>
    <xf numFmtId="177" fontId="22" fillId="0" borderId="10" xfId="0" applyNumberFormat="1" applyFont="1" applyBorder="1" applyAlignment="1" applyProtection="1">
      <alignment/>
      <protection/>
    </xf>
    <xf numFmtId="177" fontId="22" fillId="0" borderId="11" xfId="0" applyNumberFormat="1" applyFont="1" applyBorder="1" applyAlignment="1" applyProtection="1">
      <alignment/>
      <protection/>
    </xf>
    <xf numFmtId="177" fontId="22" fillId="0" borderId="29" xfId="0" applyNumberFormat="1" applyFont="1" applyBorder="1" applyAlignment="1" applyProtection="1">
      <alignment/>
      <protection/>
    </xf>
    <xf numFmtId="177" fontId="23" fillId="0" borderId="30" xfId="53" applyNumberFormat="1" applyFont="1" applyFill="1" applyBorder="1" applyAlignment="1" applyProtection="1">
      <alignment horizontal="right"/>
      <protection/>
    </xf>
    <xf numFmtId="177" fontId="23" fillId="0" borderId="31" xfId="0" applyNumberFormat="1" applyFont="1" applyBorder="1" applyAlignment="1" applyProtection="1">
      <alignment/>
      <protection/>
    </xf>
    <xf numFmtId="177" fontId="23" fillId="0" borderId="32" xfId="0" applyNumberFormat="1" applyFont="1" applyBorder="1" applyAlignment="1" applyProtection="1">
      <alignment/>
      <protection/>
    </xf>
    <xf numFmtId="177" fontId="23" fillId="0" borderId="33" xfId="0" applyNumberFormat="1" applyFont="1" applyBorder="1" applyAlignment="1" applyProtection="1">
      <alignment/>
      <protection/>
    </xf>
    <xf numFmtId="177" fontId="22" fillId="0" borderId="33" xfId="0" applyNumberFormat="1" applyFont="1" applyBorder="1" applyAlignment="1" applyProtection="1">
      <alignment/>
      <protection/>
    </xf>
    <xf numFmtId="177" fontId="22" fillId="0" borderId="32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34" xfId="0" applyNumberFormat="1" applyFont="1" applyBorder="1" applyAlignment="1">
      <alignment/>
    </xf>
    <xf numFmtId="177" fontId="23" fillId="0" borderId="34" xfId="0" applyNumberFormat="1" applyFont="1" applyBorder="1" applyAlignment="1" applyProtection="1">
      <alignment/>
      <protection/>
    </xf>
    <xf numFmtId="177" fontId="23" fillId="0" borderId="12" xfId="0" applyNumberFormat="1" applyFont="1" applyBorder="1" applyAlignment="1" applyProtection="1">
      <alignment/>
      <protection/>
    </xf>
    <xf numFmtId="177" fontId="22" fillId="0" borderId="35" xfId="0" applyNumberFormat="1" applyFont="1" applyBorder="1" applyAlignment="1">
      <alignment/>
    </xf>
    <xf numFmtId="177" fontId="22" fillId="0" borderId="12" xfId="0" applyNumberFormat="1" applyFont="1" applyBorder="1" applyAlignment="1" applyProtection="1">
      <alignment/>
      <protection/>
    </xf>
    <xf numFmtId="176" fontId="23" fillId="0" borderId="36" xfId="0" applyNumberFormat="1" applyFont="1" applyBorder="1" applyAlignment="1">
      <alignment/>
    </xf>
    <xf numFmtId="177" fontId="23" fillId="0" borderId="36" xfId="0" applyNumberFormat="1" applyFont="1" applyBorder="1" applyAlignment="1" applyProtection="1">
      <alignment/>
      <protection/>
    </xf>
    <xf numFmtId="176" fontId="23" fillId="0" borderId="36" xfId="0" applyNumberFormat="1" applyFont="1" applyBorder="1" applyAlignment="1" applyProtection="1">
      <alignment/>
      <protection/>
    </xf>
    <xf numFmtId="177" fontId="23" fillId="0" borderId="13" xfId="0" applyNumberFormat="1" applyFont="1" applyBorder="1" applyAlignment="1" applyProtection="1">
      <alignment/>
      <protection/>
    </xf>
    <xf numFmtId="176" fontId="23" fillId="0" borderId="37" xfId="0" applyNumberFormat="1" applyFont="1" applyBorder="1" applyAlignment="1" applyProtection="1">
      <alignment/>
      <protection/>
    </xf>
    <xf numFmtId="177" fontId="22" fillId="0" borderId="37" xfId="0" applyNumberFormat="1" applyFont="1" applyBorder="1" applyAlignment="1">
      <alignment/>
    </xf>
    <xf numFmtId="177" fontId="22" fillId="0" borderId="13" xfId="0" applyNumberFormat="1" applyFont="1" applyBorder="1" applyAlignment="1" applyProtection="1">
      <alignment/>
      <protection/>
    </xf>
    <xf numFmtId="177" fontId="23" fillId="0" borderId="38" xfId="0" applyNumberFormat="1" applyFont="1" applyBorder="1" applyAlignment="1" applyProtection="1">
      <alignment/>
      <protection/>
    </xf>
    <xf numFmtId="177" fontId="23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177" fontId="22" fillId="0" borderId="14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3" fillId="0" borderId="35" xfId="0" applyNumberFormat="1" applyFont="1" applyBorder="1" applyAlignment="1">
      <alignment/>
    </xf>
    <xf numFmtId="176" fontId="23" fillId="0" borderId="37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3" fillId="0" borderId="38" xfId="0" applyNumberFormat="1" applyFont="1" applyBorder="1" applyAlignment="1" applyProtection="1">
      <alignment/>
      <protection/>
    </xf>
    <xf numFmtId="176" fontId="23" fillId="0" borderId="39" xfId="0" applyNumberFormat="1" applyFont="1" applyBorder="1" applyAlignment="1" applyProtection="1">
      <alignment/>
      <protection/>
    </xf>
    <xf numFmtId="177" fontId="22" fillId="0" borderId="39" xfId="0" applyNumberFormat="1" applyFont="1" applyBorder="1" applyAlignment="1" applyProtection="1">
      <alignment/>
      <protection/>
    </xf>
    <xf numFmtId="177" fontId="22" fillId="0" borderId="37" xfId="0" applyNumberFormat="1" applyFont="1" applyBorder="1" applyAlignment="1" applyProtection="1">
      <alignment/>
      <protection/>
    </xf>
    <xf numFmtId="176" fontId="23" fillId="0" borderId="15" xfId="53" applyNumberFormat="1" applyFont="1" applyBorder="1" applyProtection="1">
      <alignment/>
      <protection/>
    </xf>
    <xf numFmtId="176" fontId="23" fillId="0" borderId="36" xfId="53" applyNumberFormat="1" applyFont="1" applyBorder="1" applyProtection="1">
      <alignment/>
      <protection/>
    </xf>
    <xf numFmtId="0" fontId="23" fillId="0" borderId="13" xfId="53" applyFont="1" applyBorder="1" applyProtection="1">
      <alignment/>
      <protection/>
    </xf>
    <xf numFmtId="176" fontId="22" fillId="0" borderId="13" xfId="53" applyNumberFormat="1" applyFont="1" applyBorder="1" applyProtection="1">
      <alignment/>
      <protection/>
    </xf>
    <xf numFmtId="176" fontId="23" fillId="0" borderId="13" xfId="53" applyNumberFormat="1" applyFont="1" applyBorder="1" applyProtection="1">
      <alignment/>
      <protection/>
    </xf>
    <xf numFmtId="176" fontId="23" fillId="0" borderId="37" xfId="53" applyNumberFormat="1" applyFont="1" applyBorder="1" applyProtection="1">
      <alignment/>
      <protection/>
    </xf>
    <xf numFmtId="176" fontId="22" fillId="0" borderId="16" xfId="53" applyNumberFormat="1" applyFont="1" applyBorder="1" applyProtection="1">
      <alignment/>
      <protection/>
    </xf>
    <xf numFmtId="0" fontId="18" fillId="24" borderId="24" xfId="53" applyFont="1" applyFill="1" applyBorder="1" applyAlignment="1" applyProtection="1">
      <alignment horizontal="left" wrapText="1"/>
      <protection/>
    </xf>
    <xf numFmtId="0" fontId="10" fillId="0" borderId="24" xfId="53" applyFont="1" applyFill="1" applyBorder="1" applyAlignment="1" applyProtection="1">
      <alignment horizontal="center"/>
      <protection/>
    </xf>
    <xf numFmtId="177" fontId="23" fillId="0" borderId="25" xfId="0" applyNumberFormat="1" applyFont="1" applyBorder="1" applyAlignment="1" applyProtection="1">
      <alignment/>
      <protection/>
    </xf>
    <xf numFmtId="177" fontId="23" fillId="0" borderId="16" xfId="0" applyNumberFormat="1" applyFont="1" applyBorder="1" applyAlignment="1" applyProtection="1">
      <alignment/>
      <protection/>
    </xf>
    <xf numFmtId="177" fontId="22" fillId="0" borderId="26" xfId="0" applyNumberFormat="1" applyFont="1" applyBorder="1" applyAlignment="1">
      <alignment/>
    </xf>
    <xf numFmtId="177" fontId="22" fillId="0" borderId="16" xfId="0" applyNumberFormat="1" applyFont="1" applyBorder="1" applyAlignment="1" applyProtection="1">
      <alignment/>
      <protection/>
    </xf>
    <xf numFmtId="0" fontId="18" fillId="0" borderId="21" xfId="53" applyFont="1" applyBorder="1" applyAlignment="1" applyProtection="1">
      <alignment horizontal="left" wrapText="1"/>
      <protection/>
    </xf>
    <xf numFmtId="177" fontId="22" fillId="0" borderId="29" xfId="0" applyNumberFormat="1" applyFont="1" applyBorder="1" applyAlignment="1">
      <alignment/>
    </xf>
    <xf numFmtId="0" fontId="10" fillId="0" borderId="28" xfId="53" applyFont="1" applyFill="1" applyBorder="1" applyAlignment="1" applyProtection="1">
      <alignment horizontal="center"/>
      <protection/>
    </xf>
    <xf numFmtId="176" fontId="22" fillId="0" borderId="36" xfId="0" applyNumberFormat="1" applyFont="1" applyBorder="1" applyAlignment="1" applyProtection="1">
      <alignment/>
      <protection/>
    </xf>
    <xf numFmtId="176" fontId="23" fillId="0" borderId="40" xfId="0" applyNumberFormat="1" applyFont="1" applyBorder="1" applyAlignment="1">
      <alignment/>
    </xf>
    <xf numFmtId="177" fontId="22" fillId="0" borderId="35" xfId="0" applyNumberFormat="1" applyFont="1" applyFill="1" applyBorder="1" applyAlignment="1">
      <alignment/>
    </xf>
    <xf numFmtId="177" fontId="22" fillId="0" borderId="26" xfId="53" applyNumberFormat="1" applyFont="1" applyBorder="1" applyProtection="1">
      <alignment/>
      <protection/>
    </xf>
    <xf numFmtId="0" fontId="26" fillId="0" borderId="0" xfId="53" applyFont="1" applyBorder="1" applyAlignment="1" applyProtection="1">
      <alignment vertical="center" wrapText="1"/>
      <protection/>
    </xf>
    <xf numFmtId="0" fontId="10" fillId="0" borderId="0" xfId="53" applyFont="1" applyAlignment="1" applyProtection="1">
      <alignment horizontal="right"/>
      <protection/>
    </xf>
    <xf numFmtId="177" fontId="22" fillId="0" borderId="41" xfId="0" applyNumberFormat="1" applyFont="1" applyBorder="1" applyAlignment="1" applyProtection="1">
      <alignment/>
      <protection/>
    </xf>
    <xf numFmtId="177" fontId="23" fillId="0" borderId="3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>
      <alignment/>
    </xf>
    <xf numFmtId="177" fontId="22" fillId="0" borderId="42" xfId="53" applyNumberFormat="1" applyFont="1" applyBorder="1" applyProtection="1">
      <alignment/>
      <protection/>
    </xf>
    <xf numFmtId="177" fontId="22" fillId="0" borderId="42" xfId="0" applyNumberFormat="1" applyFont="1" applyBorder="1" applyAlignment="1" applyProtection="1">
      <alignment/>
      <protection/>
    </xf>
    <xf numFmtId="177" fontId="23" fillId="0" borderId="43" xfId="0" applyNumberFormat="1" applyFont="1" applyBorder="1" applyAlignment="1" applyProtection="1">
      <alignment/>
      <protection/>
    </xf>
    <xf numFmtId="177" fontId="23" fillId="0" borderId="44" xfId="0" applyNumberFormat="1" applyFont="1" applyBorder="1" applyAlignment="1" applyProtection="1">
      <alignment/>
      <protection/>
    </xf>
    <xf numFmtId="177" fontId="23" fillId="0" borderId="45" xfId="0" applyNumberFormat="1" applyFont="1" applyBorder="1" applyAlignment="1" applyProtection="1">
      <alignment/>
      <protection/>
    </xf>
    <xf numFmtId="177" fontId="23" fillId="0" borderId="46" xfId="0" applyNumberFormat="1" applyFont="1" applyBorder="1" applyAlignment="1" applyProtection="1">
      <alignment/>
      <protection/>
    </xf>
    <xf numFmtId="177" fontId="23" fillId="0" borderId="47" xfId="0" applyNumberFormat="1" applyFont="1" applyBorder="1" applyAlignment="1" applyProtection="1">
      <alignment/>
      <protection/>
    </xf>
    <xf numFmtId="176" fontId="23" fillId="0" borderId="45" xfId="53" applyNumberFormat="1" applyFont="1" applyBorder="1" applyProtection="1">
      <alignment/>
      <protection/>
    </xf>
    <xf numFmtId="0" fontId="14" fillId="0" borderId="47" xfId="53" applyFont="1" applyBorder="1" applyProtection="1">
      <alignment/>
      <protection/>
    </xf>
    <xf numFmtId="176" fontId="23" fillId="0" borderId="30" xfId="0" applyNumberFormat="1" applyFont="1" applyBorder="1" applyAlignment="1">
      <alignment/>
    </xf>
    <xf numFmtId="177" fontId="21" fillId="24" borderId="42" xfId="0" applyNumberFormat="1" applyFont="1" applyFill="1" applyBorder="1" applyAlignment="1" applyProtection="1">
      <alignment horizontal="right"/>
      <protection/>
    </xf>
    <xf numFmtId="177" fontId="24" fillId="24" borderId="42" xfId="0" applyNumberFormat="1" applyFont="1" applyFill="1" applyBorder="1" applyAlignment="1" applyProtection="1">
      <alignment horizontal="right"/>
      <protection/>
    </xf>
    <xf numFmtId="177" fontId="24" fillId="24" borderId="44" xfId="0" applyNumberFormat="1" applyFont="1" applyFill="1" applyBorder="1" applyAlignment="1" applyProtection="1">
      <alignment horizontal="right"/>
      <protection/>
    </xf>
    <xf numFmtId="177" fontId="24" fillId="24" borderId="45" xfId="0" applyNumberFormat="1" applyFont="1" applyFill="1" applyBorder="1" applyAlignment="1" applyProtection="1">
      <alignment horizontal="right"/>
      <protection/>
    </xf>
    <xf numFmtId="177" fontId="24" fillId="24" borderId="46" xfId="0" applyNumberFormat="1" applyFont="1" applyFill="1" applyBorder="1" applyAlignment="1" applyProtection="1">
      <alignment horizontal="right"/>
      <protection/>
    </xf>
    <xf numFmtId="177" fontId="24" fillId="24" borderId="47" xfId="0" applyNumberFormat="1" applyFont="1" applyFill="1" applyBorder="1" applyAlignment="1" applyProtection="1">
      <alignment horizontal="right"/>
      <protection/>
    </xf>
    <xf numFmtId="177" fontId="24" fillId="24" borderId="43" xfId="0" applyNumberFormat="1" applyFont="1" applyFill="1" applyBorder="1" applyAlignment="1" applyProtection="1">
      <alignment horizontal="right"/>
      <protection/>
    </xf>
    <xf numFmtId="177" fontId="24" fillId="24" borderId="48" xfId="0" applyNumberFormat="1" applyFont="1" applyFill="1" applyBorder="1" applyAlignment="1" applyProtection="1">
      <alignment horizontal="right"/>
      <protection/>
    </xf>
    <xf numFmtId="0" fontId="23" fillId="0" borderId="45" xfId="53" applyFont="1" applyBorder="1" applyProtection="1">
      <alignment/>
      <protection/>
    </xf>
    <xf numFmtId="177" fontId="23" fillId="0" borderId="33" xfId="53" applyNumberFormat="1" applyFont="1" applyFill="1" applyBorder="1" applyAlignment="1" applyProtection="1">
      <alignment horizontal="right"/>
      <protection/>
    </xf>
    <xf numFmtId="176" fontId="23" fillId="0" borderId="37" xfId="53" applyNumberFormat="1" applyFont="1" applyFill="1" applyBorder="1" applyAlignment="1" applyProtection="1">
      <alignment horizontal="right"/>
      <protection/>
    </xf>
    <xf numFmtId="176" fontId="23" fillId="0" borderId="39" xfId="0" applyNumberFormat="1" applyFont="1" applyBorder="1" applyAlignment="1">
      <alignment/>
    </xf>
    <xf numFmtId="176" fontId="22" fillId="0" borderId="29" xfId="53" applyNumberFormat="1" applyFont="1" applyFill="1" applyBorder="1" applyAlignment="1" applyProtection="1">
      <alignment horizontal="right"/>
      <protection/>
    </xf>
    <xf numFmtId="176" fontId="23" fillId="0" borderId="26" xfId="53" applyNumberFormat="1" applyFont="1" applyFill="1" applyBorder="1" applyAlignment="1" applyProtection="1">
      <alignment horizontal="right"/>
      <protection/>
    </xf>
    <xf numFmtId="176" fontId="23" fillId="0" borderId="33" xfId="53" applyNumberFormat="1" applyFont="1" applyFill="1" applyBorder="1" applyAlignment="1" applyProtection="1">
      <alignment horizontal="right"/>
      <protection/>
    </xf>
    <xf numFmtId="176" fontId="23" fillId="0" borderId="39" xfId="53" applyNumberFormat="1" applyFont="1" applyFill="1" applyBorder="1" applyAlignment="1" applyProtection="1">
      <alignment horizontal="right"/>
      <protection/>
    </xf>
    <xf numFmtId="176" fontId="23" fillId="0" borderId="35" xfId="53" applyNumberFormat="1" applyFont="1" applyFill="1" applyBorder="1" applyAlignment="1" applyProtection="1">
      <alignment horizontal="right"/>
      <protection/>
    </xf>
    <xf numFmtId="176" fontId="23" fillId="0" borderId="33" xfId="0" applyNumberFormat="1" applyFont="1" applyBorder="1" applyAlignment="1">
      <alignment/>
    </xf>
    <xf numFmtId="0" fontId="10" fillId="0" borderId="24" xfId="53" applyFont="1" applyBorder="1" applyAlignment="1" applyProtection="1">
      <alignment horizontal="center"/>
      <protection/>
    </xf>
    <xf numFmtId="177" fontId="22" fillId="0" borderId="17" xfId="0" applyNumberFormat="1" applyFont="1" applyBorder="1" applyAlignment="1">
      <alignment/>
    </xf>
    <xf numFmtId="177" fontId="23" fillId="0" borderId="49" xfId="0" applyNumberFormat="1" applyFont="1" applyBorder="1" applyAlignment="1">
      <alignment/>
    </xf>
    <xf numFmtId="177" fontId="23" fillId="0" borderId="15" xfId="0" applyNumberFormat="1" applyFont="1" applyBorder="1" applyAlignment="1" applyProtection="1">
      <alignment/>
      <protection/>
    </xf>
    <xf numFmtId="177" fontId="23" fillId="0" borderId="19" xfId="0" applyNumberFormat="1" applyFont="1" applyBorder="1" applyAlignment="1">
      <alignment/>
    </xf>
    <xf numFmtId="177" fontId="23" fillId="0" borderId="15" xfId="0" applyNumberFormat="1" applyFont="1" applyBorder="1" applyAlignment="1">
      <alignment/>
    </xf>
    <xf numFmtId="177" fontId="23" fillId="0" borderId="18" xfId="0" applyNumberFormat="1" applyFont="1" applyBorder="1" applyAlignment="1">
      <alignment/>
    </xf>
    <xf numFmtId="177" fontId="22" fillId="0" borderId="41" xfId="0" applyNumberFormat="1" applyFont="1" applyBorder="1" applyAlignment="1">
      <alignment/>
    </xf>
    <xf numFmtId="177" fontId="23" fillId="0" borderId="30" xfId="0" applyNumberFormat="1" applyFont="1" applyBorder="1" applyAlignment="1">
      <alignment/>
    </xf>
    <xf numFmtId="177" fontId="23" fillId="0" borderId="18" xfId="0" applyNumberFormat="1" applyFont="1" applyBorder="1" applyAlignment="1" applyProtection="1">
      <alignment/>
      <protection/>
    </xf>
    <xf numFmtId="177" fontId="23" fillId="0" borderId="17" xfId="0" applyNumberFormat="1" applyFont="1" applyBorder="1" applyAlignment="1">
      <alignment/>
    </xf>
    <xf numFmtId="177" fontId="23" fillId="0" borderId="15" xfId="53" applyNumberFormat="1" applyFont="1" applyFill="1" applyBorder="1" applyAlignment="1" applyProtection="1">
      <alignment horizontal="right"/>
      <protection/>
    </xf>
    <xf numFmtId="177" fontId="23" fillId="0" borderId="0" xfId="0" applyNumberFormat="1" applyFont="1" applyAlignment="1">
      <alignment/>
    </xf>
    <xf numFmtId="177" fontId="23" fillId="0" borderId="17" xfId="0" applyNumberFormat="1" applyFont="1" applyBorder="1" applyAlignment="1" applyProtection="1">
      <alignment/>
      <protection/>
    </xf>
    <xf numFmtId="177" fontId="0" fillId="0" borderId="0" xfId="0" applyNumberFormat="1" applyAlignment="1">
      <alignment/>
    </xf>
    <xf numFmtId="177" fontId="23" fillId="0" borderId="37" xfId="0" applyNumberFormat="1" applyFont="1" applyBorder="1" applyAlignment="1" applyProtection="1">
      <alignment/>
      <protection/>
    </xf>
    <xf numFmtId="177" fontId="23" fillId="0" borderId="40" xfId="0" applyNumberFormat="1" applyFont="1" applyBorder="1" applyAlignment="1">
      <alignment/>
    </xf>
    <xf numFmtId="177" fontId="23" fillId="0" borderId="37" xfId="0" applyNumberFormat="1" applyFont="1" applyBorder="1" applyAlignment="1">
      <alignment/>
    </xf>
    <xf numFmtId="177" fontId="23" fillId="0" borderId="39" xfId="0" applyNumberFormat="1" applyFont="1" applyBorder="1" applyAlignment="1" applyProtection="1">
      <alignment/>
      <protection/>
    </xf>
    <xf numFmtId="177" fontId="23" fillId="0" borderId="35" xfId="0" applyNumberFormat="1" applyFont="1" applyBorder="1" applyAlignment="1">
      <alignment/>
    </xf>
    <xf numFmtId="177" fontId="23" fillId="0" borderId="36" xfId="0" applyNumberFormat="1" applyFont="1" applyBorder="1" applyAlignment="1">
      <alignment/>
    </xf>
    <xf numFmtId="177" fontId="23" fillId="0" borderId="34" xfId="0" applyNumberFormat="1" applyFont="1" applyBorder="1" applyAlignment="1">
      <alignment/>
    </xf>
    <xf numFmtId="177" fontId="22" fillId="0" borderId="10" xfId="0" applyNumberFormat="1" applyFont="1" applyBorder="1" applyAlignment="1">
      <alignment/>
    </xf>
    <xf numFmtId="177" fontId="22" fillId="24" borderId="29" xfId="0" applyNumberFormat="1" applyFont="1" applyFill="1" applyBorder="1" applyAlignment="1" applyProtection="1">
      <alignment horizontal="right"/>
      <protection/>
    </xf>
    <xf numFmtId="177" fontId="22" fillId="0" borderId="41" xfId="53" applyNumberFormat="1" applyFont="1" applyBorder="1" applyProtection="1">
      <alignment/>
      <protection/>
    </xf>
    <xf numFmtId="177" fontId="22" fillId="0" borderId="29" xfId="53" applyNumberFormat="1" applyFont="1" applyBorder="1" applyProtection="1">
      <alignment/>
      <protection/>
    </xf>
    <xf numFmtId="177" fontId="13" fillId="0" borderId="0" xfId="0" applyNumberFormat="1" applyFont="1" applyAlignment="1" applyProtection="1">
      <alignment/>
      <protection/>
    </xf>
    <xf numFmtId="177" fontId="22" fillId="0" borderId="36" xfId="0" applyNumberFormat="1" applyFont="1" applyBorder="1" applyAlignment="1" applyProtection="1">
      <alignment/>
      <protection/>
    </xf>
    <xf numFmtId="177" fontId="23" fillId="0" borderId="50" xfId="0" applyNumberFormat="1" applyFont="1" applyBorder="1" applyAlignment="1">
      <alignment/>
    </xf>
    <xf numFmtId="177" fontId="22" fillId="0" borderId="50" xfId="0" applyNumberFormat="1" applyFont="1" applyBorder="1" applyAlignment="1">
      <alignment/>
    </xf>
    <xf numFmtId="4" fontId="23" fillId="0" borderId="36" xfId="0" applyNumberFormat="1" applyFont="1" applyBorder="1" applyAlignment="1">
      <alignment/>
    </xf>
    <xf numFmtId="177" fontId="10" fillId="0" borderId="0" xfId="53" applyNumberFormat="1" applyFont="1" applyProtection="1">
      <alignment/>
      <protection/>
    </xf>
    <xf numFmtId="2" fontId="23" fillId="0" borderId="37" xfId="0" applyNumberFormat="1" applyFont="1" applyBorder="1" applyAlignment="1">
      <alignment/>
    </xf>
    <xf numFmtId="49" fontId="11" fillId="0" borderId="51" xfId="53" applyNumberFormat="1" applyFont="1" applyBorder="1" applyAlignment="1" applyProtection="1">
      <alignment horizontal="center" vertical="center" wrapText="1"/>
      <protection/>
    </xf>
    <xf numFmtId="49" fontId="11" fillId="0" borderId="32" xfId="53" applyNumberFormat="1" applyFont="1" applyBorder="1" applyAlignment="1" applyProtection="1">
      <alignment horizontal="center" vertical="center" wrapText="1"/>
      <protection/>
    </xf>
    <xf numFmtId="49" fontId="11" fillId="0" borderId="52" xfId="53" applyNumberFormat="1" applyFont="1" applyBorder="1" applyAlignment="1" applyProtection="1">
      <alignment horizontal="center" vertical="center" wrapText="1"/>
      <protection/>
    </xf>
    <xf numFmtId="49" fontId="9" fillId="0" borderId="53" xfId="53" applyNumberFormat="1" applyFont="1" applyBorder="1" applyAlignment="1" applyProtection="1">
      <alignment horizontal="center" vertical="center" wrapText="1"/>
      <protection/>
    </xf>
    <xf numFmtId="49" fontId="9" fillId="0" borderId="36" xfId="53" applyNumberFormat="1" applyFont="1" applyBorder="1" applyAlignment="1" applyProtection="1">
      <alignment horizontal="center" vertical="center" wrapText="1"/>
      <protection/>
    </xf>
    <xf numFmtId="49" fontId="9" fillId="0" borderId="38" xfId="53" applyNumberFormat="1" applyFont="1" applyBorder="1" applyAlignment="1" applyProtection="1">
      <alignment horizontal="center" vertical="center" wrapText="1"/>
      <protection/>
    </xf>
    <xf numFmtId="177" fontId="13" fillId="0" borderId="54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8" fillId="0" borderId="55" xfId="53" applyFont="1" applyBorder="1" applyAlignment="1" applyProtection="1">
      <alignment horizontal="center" wrapText="1"/>
      <protection/>
    </xf>
    <xf numFmtId="0" fontId="8" fillId="0" borderId="0" xfId="53" applyFont="1" applyAlignment="1" applyProtection="1">
      <alignment horizontal="center" wrapText="1"/>
      <protection/>
    </xf>
    <xf numFmtId="0" fontId="8" fillId="0" borderId="55" xfId="53" applyFont="1" applyBorder="1" applyAlignment="1" applyProtection="1">
      <alignment horizontal="center"/>
      <protection/>
    </xf>
    <xf numFmtId="0" fontId="8" fillId="0" borderId="0" xfId="53" applyFont="1" applyAlignment="1" applyProtection="1">
      <alignment horizontal="center"/>
      <protection/>
    </xf>
    <xf numFmtId="49" fontId="9" fillId="0" borderId="56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49" fontId="19" fillId="0" borderId="57" xfId="53" applyNumberFormat="1" applyFont="1" applyBorder="1" applyAlignment="1" applyProtection="1">
      <alignment horizontal="center" vertical="center" wrapText="1"/>
      <protection/>
    </xf>
    <xf numFmtId="49" fontId="19" fillId="0" borderId="22" xfId="53" applyNumberFormat="1" applyFont="1" applyBorder="1" applyAlignment="1" applyProtection="1">
      <alignment horizontal="center" vertical="center" wrapText="1"/>
      <protection/>
    </xf>
    <xf numFmtId="49" fontId="19" fillId="0" borderId="23" xfId="53" applyNumberFormat="1" applyFont="1" applyBorder="1" applyAlignment="1" applyProtection="1">
      <alignment horizontal="center" vertical="center" wrapText="1"/>
      <protection/>
    </xf>
    <xf numFmtId="49" fontId="7" fillId="0" borderId="40" xfId="53" applyNumberFormat="1" applyFont="1" applyBorder="1" applyAlignment="1" applyProtection="1">
      <alignment horizontal="center" vertical="center" wrapText="1"/>
      <protection/>
    </xf>
    <xf numFmtId="49" fontId="7" fillId="0" borderId="37" xfId="53" applyNumberFormat="1" applyFont="1" applyBorder="1" applyAlignment="1" applyProtection="1">
      <alignment horizontal="center" vertical="center" wrapText="1"/>
      <protection/>
    </xf>
    <xf numFmtId="49" fontId="7" fillId="0" borderId="39" xfId="53" applyNumberFormat="1" applyFont="1" applyBorder="1" applyAlignment="1" applyProtection="1">
      <alignment horizontal="center" vertical="center" wrapText="1"/>
      <protection/>
    </xf>
    <xf numFmtId="49" fontId="11" fillId="24" borderId="57" xfId="0" applyNumberFormat="1" applyFont="1" applyFill="1" applyBorder="1" applyAlignment="1" applyProtection="1">
      <alignment horizontal="center" vertical="center" textRotation="90" wrapText="1"/>
      <protection/>
    </xf>
    <xf numFmtId="49" fontId="11" fillId="24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1" fillId="24" borderId="23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58" xfId="53" applyNumberFormat="1" applyFont="1" applyBorder="1" applyAlignment="1" applyProtection="1">
      <alignment horizontal="center" vertical="center" wrapText="1"/>
      <protection/>
    </xf>
    <xf numFmtId="49" fontId="11" fillId="0" borderId="43" xfId="53" applyNumberFormat="1" applyFont="1" applyBorder="1" applyAlignment="1" applyProtection="1">
      <alignment horizontal="center" vertical="center" wrapText="1"/>
      <protection/>
    </xf>
    <xf numFmtId="49" fontId="11" fillId="0" borderId="59" xfId="53" applyNumberFormat="1" applyFont="1" applyBorder="1" applyAlignment="1" applyProtection="1">
      <alignment horizontal="center" vertical="center" wrapText="1"/>
      <protection/>
    </xf>
    <xf numFmtId="49" fontId="7" fillId="0" borderId="49" xfId="53" applyNumberFormat="1" applyFont="1" applyBorder="1" applyAlignment="1" applyProtection="1">
      <alignment horizontal="center" vertical="center" wrapText="1"/>
      <protection/>
    </xf>
    <xf numFmtId="49" fontId="7" fillId="0" borderId="15" xfId="53" applyNumberFormat="1" applyFont="1" applyBorder="1" applyAlignment="1" applyProtection="1">
      <alignment horizontal="center" vertical="center" wrapText="1"/>
      <protection/>
    </xf>
    <xf numFmtId="49" fontId="7" fillId="0" borderId="18" xfId="53" applyNumberFormat="1" applyFont="1" applyBorder="1" applyAlignment="1" applyProtection="1">
      <alignment horizontal="center" vertical="center" wrapText="1"/>
      <protection/>
    </xf>
    <xf numFmtId="49" fontId="7" fillId="0" borderId="53" xfId="53" applyNumberFormat="1" applyFont="1" applyBorder="1" applyAlignment="1" applyProtection="1">
      <alignment horizontal="center" vertical="center" wrapText="1"/>
      <protection/>
    </xf>
    <xf numFmtId="49" fontId="7" fillId="0" borderId="36" xfId="53" applyNumberFormat="1" applyFont="1" applyBorder="1" applyAlignment="1" applyProtection="1">
      <alignment horizontal="center" vertical="center" wrapText="1"/>
      <protection/>
    </xf>
    <xf numFmtId="49" fontId="7" fillId="0" borderId="38" xfId="53" applyNumberFormat="1" applyFont="1" applyBorder="1" applyAlignment="1" applyProtection="1">
      <alignment horizontal="center" vertical="center" wrapText="1"/>
      <protection/>
    </xf>
    <xf numFmtId="49" fontId="7" fillId="0" borderId="60" xfId="53" applyNumberFormat="1" applyFont="1" applyBorder="1" applyAlignment="1" applyProtection="1">
      <alignment horizontal="center" vertical="center" wrapText="1"/>
      <protection/>
    </xf>
    <xf numFmtId="49" fontId="7" fillId="0" borderId="33" xfId="53" applyNumberFormat="1" applyFont="1" applyBorder="1" applyAlignment="1" applyProtection="1">
      <alignment horizontal="center" vertical="center" wrapText="1"/>
      <protection/>
    </xf>
    <xf numFmtId="49" fontId="7" fillId="0" borderId="61" xfId="53" applyNumberFormat="1" applyFont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 vertical="center" wrapText="1"/>
      <protection/>
    </xf>
    <xf numFmtId="0" fontId="7" fillId="0" borderId="62" xfId="53" applyFont="1" applyBorder="1" applyAlignment="1" applyProtection="1">
      <alignment horizontal="center" vertical="center" wrapText="1"/>
      <protection/>
    </xf>
    <xf numFmtId="49" fontId="11" fillId="0" borderId="63" xfId="53" applyNumberFormat="1" applyFont="1" applyBorder="1" applyAlignment="1" applyProtection="1">
      <alignment horizontal="center" vertical="center" wrapText="1"/>
      <protection/>
    </xf>
    <xf numFmtId="49" fontId="11" fillId="0" borderId="31" xfId="53" applyNumberFormat="1" applyFont="1" applyBorder="1" applyAlignment="1" applyProtection="1">
      <alignment horizontal="center" vertical="center" wrapText="1"/>
      <protection/>
    </xf>
    <xf numFmtId="49" fontId="11" fillId="0" borderId="64" xfId="53" applyNumberFormat="1" applyFont="1" applyBorder="1" applyAlignment="1" applyProtection="1">
      <alignment horizontal="center" vertical="center" wrapText="1"/>
      <protection/>
    </xf>
    <xf numFmtId="2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5" fillId="0" borderId="62" xfId="0" applyNumberFormat="1" applyFont="1" applyBorder="1" applyAlignment="1">
      <alignment horizontal="center" vertical="center"/>
    </xf>
    <xf numFmtId="176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77" fontId="47" fillId="0" borderId="0" xfId="0" applyNumberFormat="1" applyFont="1" applyAlignment="1">
      <alignment horizontal="centerContinuous"/>
    </xf>
    <xf numFmtId="0" fontId="48" fillId="0" borderId="0" xfId="0" applyFont="1" applyAlignment="1">
      <alignment horizontal="right"/>
    </xf>
    <xf numFmtId="0" fontId="49" fillId="24" borderId="65" xfId="0" applyFont="1" applyFill="1" applyBorder="1" applyAlignment="1">
      <alignment horizontal="center" vertical="center"/>
    </xf>
    <xf numFmtId="0" fontId="50" fillId="24" borderId="40" xfId="0" applyFont="1" applyFill="1" applyBorder="1" applyAlignment="1">
      <alignment horizontal="center" vertical="center" wrapText="1"/>
    </xf>
    <xf numFmtId="0" fontId="50" fillId="24" borderId="63" xfId="0" applyFont="1" applyFill="1" applyBorder="1" applyAlignment="1">
      <alignment horizontal="center" vertical="center" wrapText="1"/>
    </xf>
    <xf numFmtId="0" fontId="50" fillId="24" borderId="56" xfId="0" applyFont="1" applyFill="1" applyBorder="1" applyAlignment="1">
      <alignment horizontal="center" vertical="center" wrapText="1"/>
    </xf>
    <xf numFmtId="0" fontId="50" fillId="24" borderId="66" xfId="0" applyFont="1" applyFill="1" applyBorder="1" applyAlignment="1">
      <alignment horizontal="center" vertical="center" wrapText="1"/>
    </xf>
    <xf numFmtId="0" fontId="50" fillId="24" borderId="48" xfId="0" applyFont="1" applyFill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9" fillId="24" borderId="68" xfId="0" applyFont="1" applyFill="1" applyBorder="1" applyAlignment="1">
      <alignment horizontal="center" vertical="center"/>
    </xf>
    <xf numFmtId="0" fontId="50" fillId="24" borderId="26" xfId="0" applyFont="1" applyFill="1" applyBorder="1" applyAlignment="1">
      <alignment horizontal="center" vertical="center" wrapText="1"/>
    </xf>
    <xf numFmtId="0" fontId="50" fillId="24" borderId="64" xfId="0" applyFont="1" applyFill="1" applyBorder="1" applyAlignment="1">
      <alignment horizontal="center" vertical="center" wrapText="1"/>
    </xf>
    <xf numFmtId="0" fontId="50" fillId="24" borderId="16" xfId="0" applyFont="1" applyFill="1" applyBorder="1" applyAlignment="1">
      <alignment horizontal="center" vertical="center" wrapText="1"/>
    </xf>
    <xf numFmtId="0" fontId="50" fillId="24" borderId="39" xfId="0" applyFont="1" applyFill="1" applyBorder="1" applyAlignment="1">
      <alignment horizontal="center" vertical="center" wrapText="1"/>
    </xf>
    <xf numFmtId="0" fontId="50" fillId="24" borderId="14" xfId="0" applyFont="1" applyFill="1" applyBorder="1" applyAlignment="1">
      <alignment horizontal="center" vertical="center" wrapText="1"/>
    </xf>
    <xf numFmtId="0" fontId="50" fillId="24" borderId="18" xfId="0" applyFont="1" applyFill="1" applyBorder="1" applyAlignment="1">
      <alignment horizontal="center" vertical="center" wrapText="1"/>
    </xf>
    <xf numFmtId="0" fontId="50" fillId="24" borderId="32" xfId="0" applyFont="1" applyFill="1" applyBorder="1" applyAlignment="1">
      <alignment horizontal="center" vertical="center" wrapText="1"/>
    </xf>
    <xf numFmtId="0" fontId="45" fillId="24" borderId="69" xfId="0" applyFont="1" applyFill="1" applyBorder="1" applyAlignment="1">
      <alignment horizontal="center" vertical="center"/>
    </xf>
    <xf numFmtId="0" fontId="45" fillId="24" borderId="29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41" xfId="0" applyFont="1" applyFill="1" applyBorder="1" applyAlignment="1">
      <alignment horizontal="center" vertical="center" wrapText="1"/>
    </xf>
    <xf numFmtId="1" fontId="51" fillId="0" borderId="70" xfId="0" applyNumberFormat="1" applyFont="1" applyBorder="1" applyAlignment="1">
      <alignment horizontal="left" wrapText="1"/>
    </xf>
    <xf numFmtId="177" fontId="44" fillId="0" borderId="37" xfId="0" applyNumberFormat="1" applyFont="1" applyBorder="1" applyAlignment="1">
      <alignment/>
    </xf>
    <xf numFmtId="177" fontId="44" fillId="0" borderId="34" xfId="0" applyNumberFormat="1" applyFont="1" applyBorder="1" applyAlignment="1">
      <alignment/>
    </xf>
    <xf numFmtId="177" fontId="44" fillId="0" borderId="12" xfId="0" applyNumberFormat="1" applyFont="1" applyBorder="1" applyAlignment="1">
      <alignment/>
    </xf>
    <xf numFmtId="177" fontId="44" fillId="0" borderId="35" xfId="0" applyNumberFormat="1" applyFont="1" applyBorder="1" applyAlignment="1">
      <alignment/>
    </xf>
    <xf numFmtId="177" fontId="44" fillId="0" borderId="17" xfId="0" applyNumberFormat="1" applyFont="1" applyBorder="1" applyAlignment="1">
      <alignment/>
    </xf>
    <xf numFmtId="177" fontId="52" fillId="0" borderId="0" xfId="0" applyNumberFormat="1" applyFont="1" applyAlignment="1">
      <alignment/>
    </xf>
    <xf numFmtId="1" fontId="51" fillId="0" borderId="71" xfId="0" applyNumberFormat="1" applyFont="1" applyBorder="1" applyAlignment="1">
      <alignment wrapText="1"/>
    </xf>
    <xf numFmtId="177" fontId="44" fillId="0" borderId="36" xfId="0" applyNumberFormat="1" applyFont="1" applyBorder="1" applyAlignment="1">
      <alignment/>
    </xf>
    <xf numFmtId="177" fontId="44" fillId="0" borderId="13" xfId="0" applyNumberFormat="1" applyFont="1" applyBorder="1" applyAlignment="1">
      <alignment/>
    </xf>
    <xf numFmtId="177" fontId="44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1" fontId="53" fillId="0" borderId="70" xfId="0" applyNumberFormat="1" applyFont="1" applyBorder="1" applyAlignment="1">
      <alignment vertical="top" wrapText="1"/>
    </xf>
    <xf numFmtId="177" fontId="54" fillId="0" borderId="37" xfId="0" applyNumberFormat="1" applyFont="1" applyBorder="1" applyAlignment="1">
      <alignment/>
    </xf>
    <xf numFmtId="177" fontId="54" fillId="0" borderId="36" xfId="0" applyNumberFormat="1" applyFont="1" applyBorder="1" applyAlignment="1">
      <alignment/>
    </xf>
    <xf numFmtId="177" fontId="54" fillId="0" borderId="13" xfId="0" applyNumberFormat="1" applyFont="1" applyBorder="1" applyAlignment="1">
      <alignment/>
    </xf>
    <xf numFmtId="177" fontId="54" fillId="0" borderId="15" xfId="0" applyNumberFormat="1" applyFont="1" applyBorder="1" applyAlignment="1">
      <alignment/>
    </xf>
    <xf numFmtId="1" fontId="53" fillId="0" borderId="71" xfId="0" applyNumberFormat="1" applyFont="1" applyBorder="1" applyAlignment="1">
      <alignment wrapText="1"/>
    </xf>
    <xf numFmtId="1" fontId="53" fillId="0" borderId="71" xfId="0" applyNumberFormat="1" applyFont="1" applyBorder="1" applyAlignment="1">
      <alignment vertical="top" wrapText="1"/>
    </xf>
    <xf numFmtId="4" fontId="54" fillId="0" borderId="15" xfId="0" applyNumberFormat="1" applyFont="1" applyBorder="1" applyAlignment="1">
      <alignment/>
    </xf>
    <xf numFmtId="4" fontId="54" fillId="0" borderId="13" xfId="0" applyNumberFormat="1" applyFont="1" applyBorder="1" applyAlignment="1">
      <alignment/>
    </xf>
    <xf numFmtId="1" fontId="51" fillId="0" borderId="71" xfId="0" applyNumberFormat="1" applyFont="1" applyBorder="1" applyAlignment="1">
      <alignment vertical="top" wrapText="1"/>
    </xf>
    <xf numFmtId="177" fontId="55" fillId="0" borderId="37" xfId="0" applyNumberFormat="1" applyFont="1" applyBorder="1" applyAlignment="1">
      <alignment/>
    </xf>
    <xf numFmtId="177" fontId="55" fillId="0" borderId="36" xfId="0" applyNumberFormat="1" applyFont="1" applyBorder="1" applyAlignment="1">
      <alignment/>
    </xf>
    <xf numFmtId="177" fontId="55" fillId="0" borderId="13" xfId="0" applyNumberFormat="1" applyFont="1" applyBorder="1" applyAlignment="1">
      <alignment/>
    </xf>
    <xf numFmtId="178" fontId="0" fillId="0" borderId="0" xfId="0" applyNumberFormat="1" applyAlignment="1">
      <alignment/>
    </xf>
    <xf numFmtId="1" fontId="51" fillId="0" borderId="54" xfId="0" applyNumberFormat="1" applyFont="1" applyBorder="1" applyAlignment="1">
      <alignment wrapText="1"/>
    </xf>
    <xf numFmtId="177" fontId="44" fillId="0" borderId="33" xfId="0" applyNumberFormat="1" applyFont="1" applyBorder="1" applyAlignment="1">
      <alignment/>
    </xf>
    <xf numFmtId="177" fontId="44" fillId="0" borderId="31" xfId="0" applyNumberFormat="1" applyFont="1" applyBorder="1" applyAlignment="1">
      <alignment/>
    </xf>
    <xf numFmtId="177" fontId="44" fillId="0" borderId="32" xfId="0" applyNumberFormat="1" applyFont="1" applyBorder="1" applyAlignment="1">
      <alignment/>
    </xf>
    <xf numFmtId="1" fontId="53" fillId="24" borderId="72" xfId="0" applyNumberFormat="1" applyFont="1" applyFill="1" applyBorder="1" applyAlignment="1">
      <alignment vertical="top" wrapText="1"/>
    </xf>
    <xf numFmtId="177" fontId="54" fillId="0" borderId="39" xfId="0" applyNumberFormat="1" applyFont="1" applyBorder="1" applyAlignment="1">
      <alignment/>
    </xf>
    <xf numFmtId="177" fontId="54" fillId="0" borderId="38" xfId="0" applyNumberFormat="1" applyFont="1" applyBorder="1" applyAlignment="1">
      <alignment/>
    </xf>
    <xf numFmtId="177" fontId="54" fillId="0" borderId="14" xfId="0" applyNumberFormat="1" applyFont="1" applyBorder="1" applyAlignment="1">
      <alignment/>
    </xf>
    <xf numFmtId="177" fontId="54" fillId="0" borderId="18" xfId="0" applyNumberFormat="1" applyFont="1" applyBorder="1" applyAlignment="1">
      <alignment/>
    </xf>
    <xf numFmtId="177" fontId="54" fillId="0" borderId="46" xfId="0" applyNumberFormat="1" applyFont="1" applyBorder="1" applyAlignment="1">
      <alignment/>
    </xf>
    <xf numFmtId="1" fontId="56" fillId="0" borderId="71" xfId="0" applyNumberFormat="1" applyFont="1" applyBorder="1" applyAlignment="1">
      <alignment vertical="top" wrapText="1"/>
    </xf>
    <xf numFmtId="1" fontId="56" fillId="24" borderId="73" xfId="0" applyNumberFormat="1" applyFont="1" applyFill="1" applyBorder="1" applyAlignment="1">
      <alignment vertical="top" wrapText="1"/>
    </xf>
    <xf numFmtId="177" fontId="54" fillId="0" borderId="26" xfId="0" applyNumberFormat="1" applyFont="1" applyBorder="1" applyAlignment="1">
      <alignment/>
    </xf>
    <xf numFmtId="177" fontId="54" fillId="0" borderId="25" xfId="0" applyNumberFormat="1" applyFont="1" applyBorder="1" applyAlignment="1">
      <alignment/>
    </xf>
    <xf numFmtId="177" fontId="54" fillId="24" borderId="16" xfId="0" applyNumberFormat="1" applyFont="1" applyFill="1" applyBorder="1" applyAlignment="1">
      <alignment/>
    </xf>
    <xf numFmtId="177" fontId="54" fillId="0" borderId="16" xfId="0" applyNumberFormat="1" applyFont="1" applyBorder="1" applyAlignment="1">
      <alignment/>
    </xf>
    <xf numFmtId="177" fontId="54" fillId="0" borderId="19" xfId="0" applyNumberFormat="1" applyFont="1" applyBorder="1" applyAlignment="1">
      <alignment/>
    </xf>
    <xf numFmtId="1" fontId="56" fillId="24" borderId="68" xfId="0" applyNumberFormat="1" applyFont="1" applyFill="1" applyBorder="1" applyAlignment="1">
      <alignment vertical="top" wrapText="1"/>
    </xf>
    <xf numFmtId="177" fontId="54" fillId="0" borderId="61" xfId="0" applyNumberFormat="1" applyFont="1" applyBorder="1" applyAlignment="1">
      <alignment/>
    </xf>
    <xf numFmtId="177" fontId="54" fillId="0" borderId="64" xfId="0" applyNumberFormat="1" applyFont="1" applyBorder="1" applyAlignment="1">
      <alignment/>
    </xf>
    <xf numFmtId="177" fontId="54" fillId="0" borderId="52" xfId="0" applyNumberFormat="1" applyFont="1" applyBorder="1" applyAlignment="1">
      <alignment/>
    </xf>
    <xf numFmtId="177" fontId="54" fillId="0" borderId="74" xfId="0" applyNumberFormat="1" applyFont="1" applyBorder="1" applyAlignment="1">
      <alignment/>
    </xf>
    <xf numFmtId="1" fontId="51" fillId="0" borderId="68" xfId="0" applyNumberFormat="1" applyFont="1" applyBorder="1" applyAlignment="1">
      <alignment horizontal="center" wrapText="1"/>
    </xf>
    <xf numFmtId="177" fontId="44" fillId="0" borderId="61" xfId="0" applyNumberFormat="1" applyFont="1" applyBorder="1" applyAlignment="1">
      <alignment/>
    </xf>
    <xf numFmtId="177" fontId="44" fillId="0" borderId="64" xfId="0" applyNumberFormat="1" applyFont="1" applyBorder="1" applyAlignment="1">
      <alignment/>
    </xf>
    <xf numFmtId="177" fontId="44" fillId="0" borderId="52" xfId="0" applyNumberFormat="1" applyFont="1" applyBorder="1" applyAlignment="1">
      <alignment/>
    </xf>
    <xf numFmtId="177" fontId="44" fillId="0" borderId="74" xfId="0" applyNumberFormat="1" applyFont="1" applyBorder="1" applyAlignment="1">
      <alignment/>
    </xf>
    <xf numFmtId="1" fontId="53" fillId="0" borderId="66" xfId="0" applyNumberFormat="1" applyFont="1" applyBorder="1" applyAlignment="1">
      <alignment vertical="top" wrapText="1"/>
    </xf>
    <xf numFmtId="177" fontId="54" fillId="0" borderId="40" xfId="0" applyNumberFormat="1" applyFont="1" applyBorder="1" applyAlignment="1">
      <alignment/>
    </xf>
    <xf numFmtId="177" fontId="57" fillId="0" borderId="53" xfId="0" applyNumberFormat="1" applyFont="1" applyBorder="1" applyAlignment="1">
      <alignment/>
    </xf>
    <xf numFmtId="177" fontId="57" fillId="0" borderId="56" xfId="0" applyNumberFormat="1" applyFont="1" applyBorder="1" applyAlignment="1">
      <alignment/>
    </xf>
    <xf numFmtId="177" fontId="54" fillId="0" borderId="40" xfId="0" applyNumberFormat="1" applyFont="1" applyBorder="1" applyAlignment="1">
      <alignment/>
    </xf>
    <xf numFmtId="177" fontId="54" fillId="0" borderId="56" xfId="0" applyNumberFormat="1" applyFont="1" applyBorder="1" applyAlignment="1">
      <alignment/>
    </xf>
    <xf numFmtId="177" fontId="54" fillId="0" borderId="49" xfId="0" applyNumberFormat="1" applyFont="1" applyBorder="1" applyAlignment="1">
      <alignment/>
    </xf>
    <xf numFmtId="1" fontId="53" fillId="0" borderId="68" xfId="0" applyNumberFormat="1" applyFont="1" applyBorder="1" applyAlignment="1">
      <alignment wrapText="1"/>
    </xf>
    <xf numFmtId="177" fontId="54" fillId="24" borderId="61" xfId="0" applyNumberFormat="1" applyFont="1" applyFill="1" applyBorder="1" applyAlignment="1">
      <alignment/>
    </xf>
    <xf numFmtId="177" fontId="54" fillId="0" borderId="64" xfId="0" applyNumberFormat="1" applyFont="1" applyBorder="1" applyAlignment="1">
      <alignment/>
    </xf>
    <xf numFmtId="177" fontId="54" fillId="0" borderId="52" xfId="0" applyNumberFormat="1" applyFont="1" applyBorder="1" applyAlignment="1">
      <alignment/>
    </xf>
    <xf numFmtId="177" fontId="54" fillId="0" borderId="61" xfId="0" applyNumberFormat="1" applyFont="1" applyBorder="1" applyAlignment="1">
      <alignment/>
    </xf>
    <xf numFmtId="177" fontId="54" fillId="0" borderId="74" xfId="0" applyNumberFormat="1" applyFont="1" applyBorder="1" applyAlignment="1">
      <alignment/>
    </xf>
    <xf numFmtId="1" fontId="53" fillId="0" borderId="57" xfId="0" applyNumberFormat="1" applyFont="1" applyBorder="1" applyAlignment="1">
      <alignment wrapText="1"/>
    </xf>
    <xf numFmtId="177" fontId="54" fillId="0" borderId="53" xfId="0" applyNumberFormat="1" applyFont="1" applyBorder="1" applyAlignment="1">
      <alignment/>
    </xf>
    <xf numFmtId="177" fontId="54" fillId="0" borderId="48" xfId="0" applyNumberFormat="1" applyFont="1" applyBorder="1" applyAlignment="1">
      <alignment/>
    </xf>
    <xf numFmtId="177" fontId="54" fillId="0" borderId="56" xfId="0" applyNumberFormat="1" applyFont="1" applyBorder="1" applyAlignment="1">
      <alignment/>
    </xf>
    <xf numFmtId="177" fontId="58" fillId="0" borderId="49" xfId="0" applyNumberFormat="1" applyFont="1" applyBorder="1" applyAlignment="1">
      <alignment/>
    </xf>
    <xf numFmtId="177" fontId="58" fillId="0" borderId="56" xfId="0" applyNumberFormat="1" applyFont="1" applyBorder="1" applyAlignment="1">
      <alignment/>
    </xf>
    <xf numFmtId="1" fontId="53" fillId="0" borderId="21" xfId="0" applyNumberFormat="1" applyFont="1" applyBorder="1" applyAlignment="1">
      <alignment wrapText="1"/>
    </xf>
    <xf numFmtId="177" fontId="54" fillId="0" borderId="35" xfId="0" applyNumberFormat="1" applyFont="1" applyBorder="1" applyAlignment="1">
      <alignment/>
    </xf>
    <xf numFmtId="177" fontId="54" fillId="0" borderId="75" xfId="0" applyNumberFormat="1" applyFont="1" applyBorder="1" applyAlignment="1">
      <alignment/>
    </xf>
    <xf numFmtId="177" fontId="54" fillId="0" borderId="12" xfId="0" applyNumberFormat="1" applyFont="1" applyBorder="1" applyAlignment="1">
      <alignment/>
    </xf>
    <xf numFmtId="177" fontId="54" fillId="0" borderId="17" xfId="0" applyNumberFormat="1" applyFont="1" applyBorder="1" applyAlignment="1">
      <alignment/>
    </xf>
    <xf numFmtId="177" fontId="54" fillId="0" borderId="12" xfId="0" applyNumberFormat="1" applyFont="1" applyBorder="1" applyAlignment="1">
      <alignment/>
    </xf>
    <xf numFmtId="1" fontId="53" fillId="0" borderId="70" xfId="0" applyNumberFormat="1" applyFont="1" applyBorder="1" applyAlignment="1">
      <alignment wrapText="1"/>
    </xf>
    <xf numFmtId="177" fontId="54" fillId="0" borderId="37" xfId="0" applyNumberFormat="1" applyFont="1" applyBorder="1" applyAlignment="1">
      <alignment/>
    </xf>
    <xf numFmtId="177" fontId="54" fillId="0" borderId="36" xfId="0" applyNumberFormat="1" applyFont="1" applyBorder="1" applyAlignment="1">
      <alignment/>
    </xf>
    <xf numFmtId="177" fontId="54" fillId="0" borderId="13" xfId="0" applyNumberFormat="1" applyFont="1" applyBorder="1" applyAlignment="1">
      <alignment/>
    </xf>
    <xf numFmtId="177" fontId="58" fillId="0" borderId="15" xfId="0" applyNumberFormat="1" applyFont="1" applyBorder="1" applyAlignment="1">
      <alignment/>
    </xf>
    <xf numFmtId="177" fontId="58" fillId="0" borderId="13" xfId="0" applyNumberFormat="1" applyFont="1" applyBorder="1" applyAlignment="1">
      <alignment/>
    </xf>
    <xf numFmtId="1" fontId="53" fillId="0" borderId="71" xfId="0" applyNumberFormat="1" applyFont="1" applyBorder="1" applyAlignment="1">
      <alignment wrapText="1"/>
    </xf>
    <xf numFmtId="1" fontId="51" fillId="0" borderId="21" xfId="0" applyNumberFormat="1" applyFont="1" applyBorder="1" applyAlignment="1">
      <alignment wrapText="1"/>
    </xf>
    <xf numFmtId="177" fontId="54" fillId="0" borderId="33" xfId="0" applyNumberFormat="1" applyFont="1" applyBorder="1" applyAlignment="1">
      <alignment/>
    </xf>
    <xf numFmtId="177" fontId="54" fillId="0" borderId="31" xfId="0" applyNumberFormat="1" applyFont="1" applyBorder="1" applyAlignment="1">
      <alignment/>
    </xf>
    <xf numFmtId="177" fontId="54" fillId="0" borderId="32" xfId="0" applyNumberFormat="1" applyFont="1" applyBorder="1" applyAlignment="1">
      <alignment/>
    </xf>
    <xf numFmtId="177" fontId="54" fillId="0" borderId="33" xfId="0" applyNumberFormat="1" applyFont="1" applyBorder="1" applyAlignment="1">
      <alignment/>
    </xf>
    <xf numFmtId="177" fontId="54" fillId="0" borderId="32" xfId="0" applyNumberFormat="1" applyFont="1" applyBorder="1" applyAlignment="1">
      <alignment/>
    </xf>
    <xf numFmtId="177" fontId="54" fillId="0" borderId="30" xfId="0" applyNumberFormat="1" applyFont="1" applyBorder="1" applyAlignment="1">
      <alignment/>
    </xf>
    <xf numFmtId="1" fontId="53" fillId="0" borderId="70" xfId="0" applyNumberFormat="1" applyFont="1" applyBorder="1" applyAlignment="1">
      <alignment vertical="top" wrapText="1"/>
    </xf>
    <xf numFmtId="177" fontId="54" fillId="24" borderId="37" xfId="0" applyNumberFormat="1" applyFont="1" applyFill="1" applyBorder="1" applyAlignment="1">
      <alignment/>
    </xf>
    <xf numFmtId="4" fontId="54" fillId="0" borderId="15" xfId="0" applyNumberFormat="1" applyFont="1" applyBorder="1" applyAlignment="1">
      <alignment/>
    </xf>
    <xf numFmtId="177" fontId="54" fillId="0" borderId="15" xfId="0" applyNumberFormat="1" applyFont="1" applyBorder="1" applyAlignment="1">
      <alignment/>
    </xf>
    <xf numFmtId="0" fontId="59" fillId="0" borderId="71" xfId="0" applyNumberFormat="1" applyFont="1" applyBorder="1" applyAlignment="1">
      <alignment vertical="top" wrapText="1"/>
    </xf>
    <xf numFmtId="0" fontId="60" fillId="0" borderId="0" xfId="0" applyFont="1" applyAlignment="1">
      <alignment/>
    </xf>
    <xf numFmtId="1" fontId="51" fillId="24" borderId="71" xfId="0" applyNumberFormat="1" applyFont="1" applyFill="1" applyBorder="1" applyAlignment="1">
      <alignment wrapText="1"/>
    </xf>
    <xf numFmtId="177" fontId="44" fillId="24" borderId="37" xfId="0" applyNumberFormat="1" applyFont="1" applyFill="1" applyBorder="1" applyAlignment="1">
      <alignment/>
    </xf>
    <xf numFmtId="177" fontId="44" fillId="24" borderId="36" xfId="0" applyNumberFormat="1" applyFont="1" applyFill="1" applyBorder="1" applyAlignment="1">
      <alignment/>
    </xf>
    <xf numFmtId="177" fontId="44" fillId="24" borderId="13" xfId="0" applyNumberFormat="1" applyFont="1" applyFill="1" applyBorder="1" applyAlignment="1">
      <alignment/>
    </xf>
    <xf numFmtId="177" fontId="44" fillId="24" borderId="15" xfId="0" applyNumberFormat="1" applyFont="1" applyFill="1" applyBorder="1" applyAlignment="1">
      <alignment/>
    </xf>
    <xf numFmtId="1" fontId="53" fillId="0" borderId="71" xfId="0" applyNumberFormat="1" applyFont="1" applyBorder="1" applyAlignment="1">
      <alignment vertical="top" wrapText="1"/>
    </xf>
    <xf numFmtId="177" fontId="54" fillId="24" borderId="36" xfId="0" applyNumberFormat="1" applyFont="1" applyFill="1" applyBorder="1" applyAlignment="1">
      <alignment/>
    </xf>
    <xf numFmtId="1" fontId="61" fillId="0" borderId="71" xfId="0" applyNumberFormat="1" applyFont="1" applyBorder="1" applyAlignment="1">
      <alignment vertical="top" wrapText="1"/>
    </xf>
    <xf numFmtId="177" fontId="58" fillId="0" borderId="37" xfId="0" applyNumberFormat="1" applyFont="1" applyBorder="1" applyAlignment="1">
      <alignment/>
    </xf>
    <xf numFmtId="177" fontId="58" fillId="24" borderId="36" xfId="0" applyNumberFormat="1" applyFont="1" applyFill="1" applyBorder="1" applyAlignment="1">
      <alignment/>
    </xf>
    <xf numFmtId="177" fontId="58" fillId="24" borderId="13" xfId="0" applyNumberFormat="1" applyFont="1" applyFill="1" applyBorder="1" applyAlignment="1">
      <alignment/>
    </xf>
    <xf numFmtId="177" fontId="54" fillId="24" borderId="36" xfId="0" applyNumberFormat="1" applyFont="1" applyFill="1" applyBorder="1" applyAlignment="1">
      <alignment/>
    </xf>
    <xf numFmtId="177" fontId="54" fillId="24" borderId="13" xfId="0" applyNumberFormat="1" applyFont="1" applyFill="1" applyBorder="1" applyAlignment="1">
      <alignment/>
    </xf>
    <xf numFmtId="1" fontId="53" fillId="0" borderId="73" xfId="0" applyNumberFormat="1" applyFont="1" applyBorder="1" applyAlignment="1">
      <alignment vertical="top" wrapText="1"/>
    </xf>
    <xf numFmtId="177" fontId="54" fillId="0" borderId="47" xfId="0" applyNumberFormat="1" applyFont="1" applyBorder="1" applyAlignment="1">
      <alignment/>
    </xf>
    <xf numFmtId="1" fontId="62" fillId="0" borderId="69" xfId="0" applyNumberFormat="1" applyFont="1" applyBorder="1" applyAlignment="1">
      <alignment horizontal="center" wrapText="1"/>
    </xf>
    <xf numFmtId="177" fontId="44" fillId="0" borderId="29" xfId="0" applyNumberFormat="1" applyFont="1" applyBorder="1" applyAlignment="1">
      <alignment/>
    </xf>
    <xf numFmtId="177" fontId="44" fillId="0" borderId="10" xfId="0" applyNumberFormat="1" applyFont="1" applyBorder="1" applyAlignment="1">
      <alignment/>
    </xf>
    <xf numFmtId="177" fontId="44" fillId="0" borderId="11" xfId="0" applyNumberFormat="1" applyFont="1" applyBorder="1" applyAlignment="1">
      <alignment/>
    </xf>
    <xf numFmtId="177" fontId="44" fillId="0" borderId="41" xfId="0" applyNumberFormat="1" applyFont="1" applyBorder="1" applyAlignment="1">
      <alignment/>
    </xf>
    <xf numFmtId="1" fontId="63" fillId="24" borderId="71" xfId="0" applyNumberFormat="1" applyFont="1" applyFill="1" applyBorder="1" applyAlignment="1">
      <alignment vertical="top" wrapText="1"/>
    </xf>
    <xf numFmtId="177" fontId="44" fillId="0" borderId="37" xfId="0" applyNumberFormat="1" applyFont="1" applyBorder="1" applyAlignment="1">
      <alignment horizontal="right"/>
    </xf>
    <xf numFmtId="177" fontId="44" fillId="0" borderId="36" xfId="0" applyNumberFormat="1" applyFont="1" applyBorder="1" applyAlignment="1">
      <alignment horizontal="right"/>
    </xf>
    <xf numFmtId="177" fontId="44" fillId="0" borderId="13" xfId="0" applyNumberFormat="1" applyFont="1" applyBorder="1" applyAlignment="1">
      <alignment horizontal="right"/>
    </xf>
    <xf numFmtId="177" fontId="44" fillId="0" borderId="33" xfId="0" applyNumberFormat="1" applyFont="1" applyBorder="1" applyAlignment="1">
      <alignment horizontal="right"/>
    </xf>
    <xf numFmtId="177" fontId="44" fillId="0" borderId="43" xfId="0" applyNumberFormat="1" applyFont="1" applyBorder="1" applyAlignment="1">
      <alignment horizontal="right"/>
    </xf>
    <xf numFmtId="1" fontId="56" fillId="24" borderId="71" xfId="0" applyNumberFormat="1" applyFont="1" applyFill="1" applyBorder="1" applyAlignment="1">
      <alignment vertical="top" wrapText="1"/>
    </xf>
    <xf numFmtId="177" fontId="54" fillId="24" borderId="37" xfId="0" applyNumberFormat="1" applyFont="1" applyFill="1" applyBorder="1" applyAlignment="1">
      <alignment horizontal="right"/>
    </xf>
    <xf numFmtId="177" fontId="54" fillId="24" borderId="36" xfId="0" applyNumberFormat="1" applyFont="1" applyFill="1" applyBorder="1" applyAlignment="1">
      <alignment horizontal="right"/>
    </xf>
    <xf numFmtId="177" fontId="54" fillId="24" borderId="13" xfId="0" applyNumberFormat="1" applyFont="1" applyFill="1" applyBorder="1" applyAlignment="1">
      <alignment horizontal="right"/>
    </xf>
    <xf numFmtId="176" fontId="54" fillId="24" borderId="37" xfId="0" applyNumberFormat="1" applyFont="1" applyFill="1" applyBorder="1" applyAlignment="1">
      <alignment horizontal="right"/>
    </xf>
    <xf numFmtId="176" fontId="54" fillId="24" borderId="13" xfId="0" applyNumberFormat="1" applyFont="1" applyFill="1" applyBorder="1" applyAlignment="1">
      <alignment horizontal="right"/>
    </xf>
    <xf numFmtId="177" fontId="54" fillId="24" borderId="26" xfId="0" applyNumberFormat="1" applyFont="1" applyFill="1" applyBorder="1" applyAlignment="1">
      <alignment horizontal="right"/>
    </xf>
    <xf numFmtId="177" fontId="54" fillId="24" borderId="25" xfId="0" applyNumberFormat="1" applyFont="1" applyFill="1" applyBorder="1" applyAlignment="1">
      <alignment horizontal="right"/>
    </xf>
    <xf numFmtId="177" fontId="54" fillId="24" borderId="16" xfId="0" applyNumberFormat="1" applyFont="1" applyFill="1" applyBorder="1" applyAlignment="1">
      <alignment horizontal="right"/>
    </xf>
    <xf numFmtId="176" fontId="54" fillId="24" borderId="26" xfId="0" applyNumberFormat="1" applyFont="1" applyFill="1" applyBorder="1" applyAlignment="1">
      <alignment horizontal="right"/>
    </xf>
    <xf numFmtId="176" fontId="54" fillId="24" borderId="16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77" fontId="64" fillId="0" borderId="0" xfId="0" applyNumberFormat="1" applyFont="1" applyAlignment="1">
      <alignment/>
    </xf>
    <xf numFmtId="177" fontId="65" fillId="0" borderId="0" xfId="0" applyNumberFormat="1" applyFont="1" applyAlignment="1">
      <alignment/>
    </xf>
    <xf numFmtId="178" fontId="65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77" fontId="67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1" fontId="68" fillId="0" borderId="0" xfId="0" applyNumberFormat="1" applyFont="1" applyAlignment="1">
      <alignment/>
    </xf>
    <xf numFmtId="177" fontId="69" fillId="0" borderId="0" xfId="0" applyNumberFormat="1" applyFont="1" applyAlignment="1">
      <alignment/>
    </xf>
    <xf numFmtId="177" fontId="70" fillId="0" borderId="0" xfId="0" applyNumberFormat="1" applyFont="1" applyAlignment="1">
      <alignment/>
    </xf>
    <xf numFmtId="177" fontId="71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9" fontId="71" fillId="0" borderId="0" xfId="0" applyNumberFormat="1" applyFont="1" applyAlignment="1">
      <alignment/>
    </xf>
    <xf numFmtId="0" fontId="66" fillId="0" borderId="0" xfId="0" applyFont="1" applyAlignment="1">
      <alignment/>
    </xf>
    <xf numFmtId="177" fontId="66" fillId="0" borderId="0" xfId="0" applyNumberFormat="1" applyFont="1" applyAlignment="1">
      <alignment/>
    </xf>
    <xf numFmtId="177" fontId="52" fillId="0" borderId="0" xfId="0" applyNumberFormat="1" applyFont="1" applyAlignment="1">
      <alignment/>
    </xf>
    <xf numFmtId="1" fontId="72" fillId="0" borderId="0" xfId="0" applyNumberFormat="1" applyFont="1" applyAlignment="1">
      <alignment/>
    </xf>
    <xf numFmtId="0" fontId="72" fillId="0" borderId="0" xfId="0" applyFont="1" applyAlignment="1">
      <alignment/>
    </xf>
    <xf numFmtId="177" fontId="72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66" fillId="0" borderId="0" xfId="0" applyFont="1" applyAlignment="1">
      <alignment/>
    </xf>
    <xf numFmtId="177" fontId="73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0" fontId="75" fillId="0" borderId="0" xfId="0" applyFont="1" applyAlignment="1">
      <alignment/>
    </xf>
    <xf numFmtId="178" fontId="75" fillId="0" borderId="0" xfId="0" applyNumberFormat="1" applyFont="1" applyAlignment="1">
      <alignment/>
    </xf>
    <xf numFmtId="177" fontId="76" fillId="0" borderId="0" xfId="0" applyNumberFormat="1" applyFont="1" applyAlignment="1">
      <alignment/>
    </xf>
    <xf numFmtId="178" fontId="77" fillId="0" borderId="0" xfId="0" applyNumberFormat="1" applyFont="1" applyAlignment="1">
      <alignment/>
    </xf>
    <xf numFmtId="177" fontId="78" fillId="0" borderId="0" xfId="0" applyNumberFormat="1" applyFont="1" applyAlignment="1">
      <alignment/>
    </xf>
    <xf numFmtId="177" fontId="45" fillId="0" borderId="0" xfId="0" applyNumberFormat="1" applyFont="1" applyAlignment="1">
      <alignment/>
    </xf>
    <xf numFmtId="178" fontId="67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1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/>
    </xf>
    <xf numFmtId="1" fontId="79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7" fillId="0" borderId="0" xfId="0" applyFont="1" applyAlignment="1">
      <alignment horizontal="centerContinuous"/>
    </xf>
    <xf numFmtId="0" fontId="67" fillId="24" borderId="57" xfId="0" applyFont="1" applyFill="1" applyBorder="1" applyAlignment="1">
      <alignment horizontal="center" vertical="center"/>
    </xf>
    <xf numFmtId="0" fontId="68" fillId="24" borderId="49" xfId="0" applyFont="1" applyFill="1" applyBorder="1" applyAlignment="1">
      <alignment horizontal="center" vertical="center" wrapText="1"/>
    </xf>
    <xf numFmtId="0" fontId="68" fillId="24" borderId="53" xfId="0" applyFont="1" applyFill="1" applyBorder="1" applyAlignment="1">
      <alignment horizontal="center" vertical="center" wrapText="1"/>
    </xf>
    <xf numFmtId="0" fontId="68" fillId="24" borderId="63" xfId="0" applyFont="1" applyFill="1" applyBorder="1" applyAlignment="1">
      <alignment horizontal="center" vertical="center" wrapText="1"/>
    </xf>
    <xf numFmtId="0" fontId="68" fillId="24" borderId="51" xfId="0" applyFont="1" applyFill="1" applyBorder="1" applyAlignment="1">
      <alignment horizontal="center" vertical="center" wrapText="1"/>
    </xf>
    <xf numFmtId="0" fontId="67" fillId="24" borderId="28" xfId="0" applyFont="1" applyFill="1" applyBorder="1" applyAlignment="1">
      <alignment horizontal="center" vertical="center"/>
    </xf>
    <xf numFmtId="0" fontId="68" fillId="24" borderId="30" xfId="0" applyFont="1" applyFill="1" applyBorder="1" applyAlignment="1">
      <alignment horizontal="center" vertical="center" wrapText="1"/>
    </xf>
    <xf numFmtId="0" fontId="68" fillId="24" borderId="31" xfId="0" applyFont="1" applyFill="1" applyBorder="1" applyAlignment="1">
      <alignment horizontal="center" vertical="center" wrapText="1"/>
    </xf>
    <xf numFmtId="0" fontId="68" fillId="24" borderId="32" xfId="0" applyFont="1" applyFill="1" applyBorder="1" applyAlignment="1">
      <alignment horizontal="center" vertical="center" wrapText="1"/>
    </xf>
    <xf numFmtId="0" fontId="67" fillId="24" borderId="24" xfId="0" applyFont="1" applyFill="1" applyBorder="1" applyAlignment="1">
      <alignment horizontal="center" vertical="center"/>
    </xf>
    <xf numFmtId="0" fontId="68" fillId="24" borderId="19" xfId="0" applyFont="1" applyFill="1" applyBorder="1" applyAlignment="1">
      <alignment horizontal="center" vertical="center" wrapText="1"/>
    </xf>
    <xf numFmtId="0" fontId="68" fillId="24" borderId="25" xfId="0" applyFont="1" applyFill="1" applyBorder="1" applyAlignment="1">
      <alignment horizontal="center" vertical="center" wrapText="1"/>
    </xf>
    <xf numFmtId="0" fontId="68" fillId="24" borderId="64" xfId="0" applyFont="1" applyFill="1" applyBorder="1" applyAlignment="1">
      <alignment horizontal="center" vertical="center" wrapText="1"/>
    </xf>
    <xf numFmtId="0" fontId="68" fillId="24" borderId="52" xfId="0" applyFont="1" applyFill="1" applyBorder="1" applyAlignment="1">
      <alignment horizontal="center" vertical="center" wrapText="1"/>
    </xf>
    <xf numFmtId="0" fontId="79" fillId="24" borderId="27" xfId="0" applyFont="1" applyFill="1" applyBorder="1" applyAlignment="1">
      <alignment horizontal="center" vertical="center"/>
    </xf>
    <xf numFmtId="0" fontId="79" fillId="24" borderId="41" xfId="0" applyFont="1" applyFill="1" applyBorder="1" applyAlignment="1">
      <alignment horizontal="center" vertical="center" wrapText="1"/>
    </xf>
    <xf numFmtId="0" fontId="79" fillId="24" borderId="10" xfId="0" applyFont="1" applyFill="1" applyBorder="1" applyAlignment="1">
      <alignment horizontal="center" vertical="center" wrapText="1"/>
    </xf>
    <xf numFmtId="0" fontId="79" fillId="24" borderId="11" xfId="0" applyFont="1" applyFill="1" applyBorder="1" applyAlignment="1">
      <alignment horizontal="center" vertical="center" wrapText="1"/>
    </xf>
    <xf numFmtId="1" fontId="80" fillId="0" borderId="57" xfId="0" applyNumberFormat="1" applyFont="1" applyBorder="1" applyAlignment="1">
      <alignment wrapText="1"/>
    </xf>
    <xf numFmtId="177" fontId="64" fillId="0" borderId="15" xfId="0" applyNumberFormat="1" applyFont="1" applyBorder="1" applyAlignment="1">
      <alignment/>
    </xf>
    <xf numFmtId="177" fontId="64" fillId="0" borderId="53" xfId="0" applyNumberFormat="1" applyFont="1" applyBorder="1" applyAlignment="1">
      <alignment/>
    </xf>
    <xf numFmtId="177" fontId="64" fillId="0" borderId="12" xfId="0" applyNumberFormat="1" applyFont="1" applyBorder="1" applyAlignment="1">
      <alignment/>
    </xf>
    <xf numFmtId="1" fontId="80" fillId="0" borderId="21" xfId="0" applyNumberFormat="1" applyFont="1" applyBorder="1" applyAlignment="1">
      <alignment wrapText="1"/>
    </xf>
    <xf numFmtId="177" fontId="64" fillId="0" borderId="34" xfId="0" applyNumberFormat="1" applyFont="1" applyBorder="1" applyAlignment="1">
      <alignment/>
    </xf>
    <xf numFmtId="177" fontId="64" fillId="0" borderId="36" xfId="0" applyNumberFormat="1" applyFont="1" applyBorder="1" applyAlignment="1">
      <alignment/>
    </xf>
    <xf numFmtId="177" fontId="64" fillId="0" borderId="13" xfId="0" applyNumberFormat="1" applyFont="1" applyBorder="1" applyAlignment="1">
      <alignment/>
    </xf>
    <xf numFmtId="177" fontId="81" fillId="0" borderId="15" xfId="0" applyNumberFormat="1" applyFont="1" applyBorder="1" applyAlignment="1">
      <alignment/>
    </xf>
    <xf numFmtId="177" fontId="81" fillId="0" borderId="34" xfId="0" applyNumberFormat="1" applyFont="1" applyBorder="1" applyAlignment="1">
      <alignment/>
    </xf>
    <xf numFmtId="1" fontId="80" fillId="0" borderId="22" xfId="0" applyNumberFormat="1" applyFont="1" applyBorder="1" applyAlignment="1">
      <alignment wrapText="1"/>
    </xf>
    <xf numFmtId="177" fontId="81" fillId="0" borderId="36" xfId="0" applyNumberFormat="1" applyFont="1" applyBorder="1" applyAlignment="1">
      <alignment/>
    </xf>
    <xf numFmtId="1" fontId="80" fillId="0" borderId="24" xfId="0" applyNumberFormat="1" applyFont="1" applyBorder="1" applyAlignment="1">
      <alignment wrapText="1"/>
    </xf>
    <xf numFmtId="177" fontId="81" fillId="0" borderId="17" xfId="0" applyNumberFormat="1" applyFont="1" applyBorder="1" applyAlignment="1">
      <alignment/>
    </xf>
    <xf numFmtId="1" fontId="67" fillId="0" borderId="27" xfId="0" applyNumberFormat="1" applyFont="1" applyBorder="1" applyAlignment="1">
      <alignment horizontal="center" wrapText="1"/>
    </xf>
    <xf numFmtId="177" fontId="67" fillId="0" borderId="41" xfId="0" applyNumberFormat="1" applyFont="1" applyBorder="1" applyAlignment="1">
      <alignment/>
    </xf>
    <xf numFmtId="177" fontId="67" fillId="0" borderId="10" xfId="0" applyNumberFormat="1" applyFont="1" applyBorder="1" applyAlignment="1">
      <alignment/>
    </xf>
    <xf numFmtId="177" fontId="67" fillId="0" borderId="11" xfId="0" applyNumberFormat="1" applyFont="1" applyBorder="1" applyAlignment="1">
      <alignment/>
    </xf>
    <xf numFmtId="0" fontId="82" fillId="0" borderId="22" xfId="0" applyFont="1" applyBorder="1" applyAlignment="1">
      <alignment vertical="top" wrapText="1"/>
    </xf>
    <xf numFmtId="177" fontId="64" fillId="24" borderId="34" xfId="0" applyNumberFormat="1" applyFont="1" applyFill="1" applyBorder="1" applyAlignment="1">
      <alignment/>
    </xf>
    <xf numFmtId="177" fontId="64" fillId="0" borderId="37" xfId="0" applyNumberFormat="1" applyFont="1" applyBorder="1" applyAlignment="1">
      <alignment/>
    </xf>
    <xf numFmtId="177" fontId="64" fillId="24" borderId="36" xfId="0" applyNumberFormat="1" applyFont="1" applyFill="1" applyBorder="1" applyAlignment="1">
      <alignment/>
    </xf>
    <xf numFmtId="0" fontId="82" fillId="0" borderId="21" xfId="0" applyFont="1" applyBorder="1" applyAlignment="1">
      <alignment vertical="top" wrapText="1"/>
    </xf>
    <xf numFmtId="177" fontId="64" fillId="0" borderId="17" xfId="0" applyNumberFormat="1" applyFont="1" applyBorder="1" applyAlignment="1">
      <alignment/>
    </xf>
    <xf numFmtId="0" fontId="82" fillId="0" borderId="76" xfId="0" applyFont="1" applyBorder="1" applyAlignment="1">
      <alignment vertical="top" wrapText="1"/>
    </xf>
    <xf numFmtId="177" fontId="64" fillId="0" borderId="74" xfId="0" applyNumberFormat="1" applyFont="1" applyBorder="1" applyAlignment="1">
      <alignment/>
    </xf>
    <xf numFmtId="177" fontId="64" fillId="24" borderId="64" xfId="0" applyNumberFormat="1" applyFont="1" applyFill="1" applyBorder="1" applyAlignment="1">
      <alignment/>
    </xf>
    <xf numFmtId="177" fontId="64" fillId="0" borderId="64" xfId="0" applyNumberFormat="1" applyFont="1" applyBorder="1" applyAlignment="1">
      <alignment/>
    </xf>
    <xf numFmtId="177" fontId="64" fillId="0" borderId="52" xfId="0" applyNumberFormat="1" applyFont="1" applyBorder="1" applyAlignment="1">
      <alignment/>
    </xf>
    <xf numFmtId="1" fontId="83" fillId="0" borderId="76" xfId="0" applyNumberFormat="1" applyFont="1" applyBorder="1" applyAlignment="1">
      <alignment horizontal="center" wrapText="1"/>
    </xf>
    <xf numFmtId="177" fontId="67" fillId="0" borderId="74" xfId="0" applyNumberFormat="1" applyFont="1" applyBorder="1" applyAlignment="1">
      <alignment/>
    </xf>
    <xf numFmtId="177" fontId="67" fillId="0" borderId="64" xfId="0" applyNumberFormat="1" applyFont="1" applyBorder="1" applyAlignment="1">
      <alignment/>
    </xf>
    <xf numFmtId="177" fontId="67" fillId="0" borderId="52" xfId="0" applyNumberFormat="1" applyFont="1" applyBorder="1" applyAlignment="1">
      <alignment/>
    </xf>
    <xf numFmtId="49" fontId="84" fillId="24" borderId="27" xfId="0" applyNumberFormat="1" applyFont="1" applyFill="1" applyBorder="1" applyAlignment="1" applyProtection="1">
      <alignment vertical="top" wrapText="1"/>
      <protection locked="0"/>
    </xf>
    <xf numFmtId="177" fontId="67" fillId="24" borderId="10" xfId="0" applyNumberFormat="1" applyFont="1" applyFill="1" applyBorder="1" applyAlignment="1">
      <alignment/>
    </xf>
    <xf numFmtId="177" fontId="67" fillId="0" borderId="10" xfId="0" applyNumberFormat="1" applyFont="1" applyBorder="1" applyAlignment="1">
      <alignment/>
    </xf>
    <xf numFmtId="177" fontId="67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49" fontId="85" fillId="24" borderId="57" xfId="0" applyNumberFormat="1" applyFont="1" applyFill="1" applyBorder="1" applyAlignment="1" applyProtection="1">
      <alignment vertical="top" wrapText="1"/>
      <protection locked="0"/>
    </xf>
    <xf numFmtId="177" fontId="64" fillId="0" borderId="49" xfId="0" applyNumberFormat="1" applyFont="1" applyBorder="1" applyAlignment="1">
      <alignment/>
    </xf>
    <xf numFmtId="177" fontId="64" fillId="0" borderId="56" xfId="0" applyNumberFormat="1" applyFont="1" applyBorder="1" applyAlignment="1">
      <alignment/>
    </xf>
    <xf numFmtId="0" fontId="82" fillId="0" borderId="22" xfId="0" applyNumberFormat="1" applyFont="1" applyBorder="1" applyAlignment="1">
      <alignment vertical="top" wrapText="1"/>
    </xf>
    <xf numFmtId="0" fontId="82" fillId="0" borderId="23" xfId="0" applyFont="1" applyBorder="1" applyAlignment="1">
      <alignment vertical="top" wrapText="1"/>
    </xf>
    <xf numFmtId="177" fontId="64" fillId="24" borderId="38" xfId="0" applyNumberFormat="1" applyFont="1" applyFill="1" applyBorder="1" applyAlignment="1">
      <alignment/>
    </xf>
    <xf numFmtId="0" fontId="86" fillId="0" borderId="28" xfId="0" applyNumberFormat="1" applyFont="1" applyBorder="1" applyAlignment="1">
      <alignment vertical="top" wrapText="1"/>
    </xf>
    <xf numFmtId="177" fontId="64" fillId="0" borderId="30" xfId="0" applyNumberFormat="1" applyFont="1" applyBorder="1" applyAlignment="1">
      <alignment/>
    </xf>
    <xf numFmtId="177" fontId="64" fillId="0" borderId="31" xfId="0" applyNumberFormat="1" applyFont="1" applyBorder="1" applyAlignment="1">
      <alignment/>
    </xf>
    <xf numFmtId="177" fontId="64" fillId="0" borderId="32" xfId="0" applyNumberFormat="1" applyFont="1" applyBorder="1" applyAlignment="1">
      <alignment/>
    </xf>
    <xf numFmtId="1" fontId="83" fillId="0" borderId="27" xfId="0" applyNumberFormat="1" applyFont="1" applyBorder="1" applyAlignment="1">
      <alignment horizontal="center" wrapText="1"/>
    </xf>
    <xf numFmtId="177" fontId="67" fillId="0" borderId="29" xfId="0" applyNumberFormat="1" applyFont="1" applyBorder="1" applyAlignment="1">
      <alignment/>
    </xf>
    <xf numFmtId="177" fontId="64" fillId="0" borderId="0" xfId="0" applyNumberFormat="1" applyFont="1" applyFill="1" applyBorder="1" applyAlignment="1">
      <alignment/>
    </xf>
    <xf numFmtId="177" fontId="87" fillId="0" borderId="0" xfId="0" applyNumberFormat="1" applyFont="1" applyAlignment="1">
      <alignment/>
    </xf>
    <xf numFmtId="177" fontId="88" fillId="0" borderId="0" xfId="0" applyNumberFormat="1" applyFont="1" applyBorder="1" applyAlignment="1">
      <alignment/>
    </xf>
    <xf numFmtId="177" fontId="88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 horizontal="centerContinuous"/>
    </xf>
    <xf numFmtId="0" fontId="89" fillId="0" borderId="0" xfId="0" applyFont="1" applyAlignment="1">
      <alignment/>
    </xf>
    <xf numFmtId="0" fontId="90" fillId="24" borderId="40" xfId="0" applyFont="1" applyFill="1" applyBorder="1" applyAlignment="1">
      <alignment horizontal="center" vertical="center"/>
    </xf>
    <xf numFmtId="0" fontId="90" fillId="24" borderId="53" xfId="0" applyFont="1" applyFill="1" applyBorder="1" applyAlignment="1">
      <alignment horizontal="center" vertical="center" wrapText="1"/>
    </xf>
    <xf numFmtId="0" fontId="91" fillId="24" borderId="53" xfId="0" applyFont="1" applyFill="1" applyBorder="1" applyAlignment="1">
      <alignment horizontal="center" vertical="center" wrapText="1"/>
    </xf>
    <xf numFmtId="0" fontId="90" fillId="24" borderId="51" xfId="0" applyFont="1" applyFill="1" applyBorder="1" applyAlignment="1">
      <alignment horizontal="center" vertical="center" wrapText="1"/>
    </xf>
    <xf numFmtId="0" fontId="91" fillId="24" borderId="0" xfId="0" applyFont="1" applyFill="1" applyBorder="1" applyAlignment="1">
      <alignment horizontal="center" vertical="center" wrapText="1"/>
    </xf>
    <xf numFmtId="0" fontId="90" fillId="24" borderId="33" xfId="0" applyFont="1" applyFill="1" applyBorder="1" applyAlignment="1">
      <alignment horizontal="center" vertical="center"/>
    </xf>
    <xf numFmtId="0" fontId="90" fillId="24" borderId="31" xfId="0" applyFont="1" applyFill="1" applyBorder="1" applyAlignment="1">
      <alignment horizontal="center" vertical="center" wrapText="1"/>
    </xf>
    <xf numFmtId="0" fontId="91" fillId="24" borderId="31" xfId="0" applyFont="1" applyFill="1" applyBorder="1" applyAlignment="1">
      <alignment horizontal="center" vertical="center" wrapText="1"/>
    </xf>
    <xf numFmtId="0" fontId="90" fillId="24" borderId="77" xfId="0" applyFont="1" applyFill="1" applyBorder="1" applyAlignment="1">
      <alignment horizontal="center" vertical="center" wrapText="1"/>
    </xf>
    <xf numFmtId="0" fontId="90" fillId="24" borderId="32" xfId="0" applyFont="1" applyFill="1" applyBorder="1" applyAlignment="1">
      <alignment horizontal="center" vertical="center" wrapText="1"/>
    </xf>
    <xf numFmtId="0" fontId="90" fillId="24" borderId="26" xfId="0" applyFont="1" applyFill="1" applyBorder="1" applyAlignment="1">
      <alignment horizontal="center" vertical="center"/>
    </xf>
    <xf numFmtId="0" fontId="90" fillId="24" borderId="25" xfId="0" applyFont="1" applyFill="1" applyBorder="1" applyAlignment="1">
      <alignment horizontal="center" vertical="center" wrapText="1"/>
    </xf>
    <xf numFmtId="0" fontId="91" fillId="24" borderId="25" xfId="0" applyFont="1" applyFill="1" applyBorder="1" applyAlignment="1">
      <alignment horizontal="center" vertical="center" wrapText="1"/>
    </xf>
    <xf numFmtId="0" fontId="90" fillId="24" borderId="78" xfId="0" applyFont="1" applyFill="1" applyBorder="1" applyAlignment="1">
      <alignment horizontal="center" vertical="center" wrapText="1"/>
    </xf>
    <xf numFmtId="0" fontId="90" fillId="24" borderId="52" xfId="0" applyFont="1" applyFill="1" applyBorder="1" applyAlignment="1">
      <alignment horizontal="center" vertical="center" wrapText="1"/>
    </xf>
    <xf numFmtId="0" fontId="92" fillId="24" borderId="0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" fontId="93" fillId="0" borderId="35" xfId="0" applyNumberFormat="1" applyFont="1" applyBorder="1" applyAlignment="1">
      <alignment wrapText="1"/>
    </xf>
    <xf numFmtId="177" fontId="66" fillId="0" borderId="53" xfId="0" applyNumberFormat="1" applyFont="1" applyBorder="1" applyAlignment="1">
      <alignment/>
    </xf>
    <xf numFmtId="177" fontId="66" fillId="0" borderId="15" xfId="0" applyNumberFormat="1" applyFont="1" applyBorder="1" applyAlignment="1">
      <alignment/>
    </xf>
    <xf numFmtId="177" fontId="66" fillId="0" borderId="34" xfId="0" applyNumberFormat="1" applyFont="1" applyBorder="1" applyAlignment="1">
      <alignment/>
    </xf>
    <xf numFmtId="177" fontId="66" fillId="0" borderId="12" xfId="0" applyNumberFormat="1" applyFont="1" applyBorder="1" applyAlignment="1">
      <alignment/>
    </xf>
    <xf numFmtId="177" fontId="66" fillId="0" borderId="17" xfId="0" applyNumberFormat="1" applyFont="1" applyBorder="1" applyAlignment="1">
      <alignment/>
    </xf>
    <xf numFmtId="177" fontId="66" fillId="0" borderId="36" xfId="0" applyNumberFormat="1" applyFont="1" applyBorder="1" applyAlignment="1">
      <alignment/>
    </xf>
    <xf numFmtId="177" fontId="66" fillId="0" borderId="13" xfId="0" applyNumberFormat="1" applyFont="1" applyBorder="1" applyAlignment="1">
      <alignment/>
    </xf>
    <xf numFmtId="1" fontId="93" fillId="0" borderId="37" xfId="0" applyNumberFormat="1" applyFont="1" applyBorder="1" applyAlignment="1">
      <alignment wrapText="1"/>
    </xf>
    <xf numFmtId="1" fontId="93" fillId="0" borderId="33" xfId="0" applyNumberFormat="1" applyFont="1" applyBorder="1" applyAlignment="1">
      <alignment wrapText="1"/>
    </xf>
    <xf numFmtId="177" fontId="66" fillId="0" borderId="31" xfId="0" applyNumberFormat="1" applyFont="1" applyBorder="1" applyAlignment="1">
      <alignment/>
    </xf>
    <xf numFmtId="177" fontId="66" fillId="0" borderId="30" xfId="0" applyNumberFormat="1" applyFont="1" applyBorder="1" applyAlignment="1">
      <alignment/>
    </xf>
    <xf numFmtId="177" fontId="66" fillId="0" borderId="32" xfId="0" applyNumberFormat="1" applyFont="1" applyBorder="1" applyAlignment="1">
      <alignment/>
    </xf>
    <xf numFmtId="1" fontId="67" fillId="0" borderId="29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/>
    </xf>
    <xf numFmtId="177" fontId="94" fillId="0" borderId="41" xfId="0" applyNumberFormat="1" applyFont="1" applyBorder="1" applyAlignment="1">
      <alignment/>
    </xf>
    <xf numFmtId="177" fontId="94" fillId="0" borderId="11" xfId="0" applyNumberFormat="1" applyFont="1" applyBorder="1" applyAlignment="1">
      <alignment/>
    </xf>
    <xf numFmtId="1" fontId="73" fillId="0" borderId="40" xfId="0" applyNumberFormat="1" applyFont="1" applyBorder="1" applyAlignment="1">
      <alignment horizontal="left" wrapText="1"/>
    </xf>
    <xf numFmtId="177" fontId="46" fillId="0" borderId="53" xfId="0" applyNumberFormat="1" applyFont="1" applyBorder="1" applyAlignment="1">
      <alignment/>
    </xf>
    <xf numFmtId="177" fontId="46" fillId="0" borderId="49" xfId="0" applyNumberFormat="1" applyFont="1" applyBorder="1" applyAlignment="1">
      <alignment/>
    </xf>
    <xf numFmtId="177" fontId="46" fillId="0" borderId="56" xfId="0" applyNumberFormat="1" applyFont="1" applyBorder="1" applyAlignment="1">
      <alignment/>
    </xf>
    <xf numFmtId="1" fontId="93" fillId="0" borderId="35" xfId="0" applyNumberFormat="1" applyFont="1" applyBorder="1" applyAlignment="1">
      <alignment horizontal="left" vertical="top" wrapText="1"/>
    </xf>
    <xf numFmtId="1" fontId="93" fillId="0" borderId="37" xfId="0" applyNumberFormat="1" applyFont="1" applyBorder="1" applyAlignment="1">
      <alignment vertical="top" wrapText="1"/>
    </xf>
    <xf numFmtId="1" fontId="93" fillId="0" borderId="35" xfId="0" applyNumberFormat="1" applyFont="1" applyBorder="1" applyAlignment="1">
      <alignment horizontal="left" wrapText="1"/>
    </xf>
    <xf numFmtId="1" fontId="83" fillId="0" borderId="29" xfId="0" applyNumberFormat="1" applyFont="1" applyBorder="1" applyAlignment="1">
      <alignment horizontal="center" wrapText="1"/>
    </xf>
    <xf numFmtId="177" fontId="95" fillId="0" borderId="10" xfId="0" applyNumberFormat="1" applyFont="1" applyBorder="1" applyAlignment="1">
      <alignment/>
    </xf>
    <xf numFmtId="177" fontId="95" fillId="0" borderId="41" xfId="0" applyNumberFormat="1" applyFont="1" applyBorder="1" applyAlignment="1">
      <alignment/>
    </xf>
    <xf numFmtId="177" fontId="95" fillId="0" borderId="11" xfId="0" applyNumberFormat="1" applyFont="1" applyBorder="1" applyAlignment="1">
      <alignment/>
    </xf>
    <xf numFmtId="1" fontId="66" fillId="0" borderId="0" xfId="0" applyNumberFormat="1" applyFont="1" applyAlignment="1">
      <alignment horizontal="center" wrapText="1"/>
    </xf>
    <xf numFmtId="177" fontId="66" fillId="0" borderId="0" xfId="0" applyNumberFormat="1" applyFont="1" applyBorder="1" applyAlignment="1">
      <alignment/>
    </xf>
    <xf numFmtId="0" fontId="66" fillId="0" borderId="55" xfId="0" applyFont="1" applyBorder="1" applyAlignment="1">
      <alignment horizontal="center"/>
    </xf>
    <xf numFmtId="1" fontId="96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1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68" fillId="24" borderId="40" xfId="0" applyFont="1" applyFill="1" applyBorder="1" applyAlignment="1">
      <alignment horizontal="center" vertical="center"/>
    </xf>
    <xf numFmtId="0" fontId="91" fillId="24" borderId="51" xfId="0" applyFont="1" applyFill="1" applyBorder="1" applyAlignment="1">
      <alignment horizontal="center" vertical="center" wrapText="1"/>
    </xf>
    <xf numFmtId="0" fontId="68" fillId="24" borderId="33" xfId="0" applyFont="1" applyFill="1" applyBorder="1" applyAlignment="1">
      <alignment horizontal="center" vertical="center"/>
    </xf>
    <xf numFmtId="0" fontId="91" fillId="24" borderId="77" xfId="0" applyFont="1" applyFill="1" applyBorder="1" applyAlignment="1">
      <alignment horizontal="center" vertical="center" wrapText="1"/>
    </xf>
    <xf numFmtId="0" fontId="91" fillId="24" borderId="12" xfId="0" applyFont="1" applyFill="1" applyBorder="1" applyAlignment="1">
      <alignment horizontal="center" vertical="center" wrapText="1"/>
    </xf>
    <xf numFmtId="0" fontId="68" fillId="24" borderId="39" xfId="0" applyFont="1" applyFill="1" applyBorder="1" applyAlignment="1">
      <alignment horizontal="center" vertical="center"/>
    </xf>
    <xf numFmtId="0" fontId="91" fillId="24" borderId="78" xfId="0" applyFont="1" applyFill="1" applyBorder="1" applyAlignment="1">
      <alignment horizontal="center" vertical="center" wrapText="1"/>
    </xf>
    <xf numFmtId="0" fontId="92" fillId="24" borderId="14" xfId="0" applyFont="1" applyFill="1" applyBorder="1" applyAlignment="1">
      <alignment horizontal="center" vertical="center" wrapText="1"/>
    </xf>
    <xf numFmtId="1" fontId="68" fillId="0" borderId="37" xfId="0" applyNumberFormat="1" applyFont="1" applyBorder="1" applyAlignment="1">
      <alignment wrapText="1"/>
    </xf>
    <xf numFmtId="177" fontId="68" fillId="0" borderId="34" xfId="0" applyNumberFormat="1" applyFont="1" applyBorder="1" applyAlignment="1">
      <alignment/>
    </xf>
    <xf numFmtId="177" fontId="68" fillId="0" borderId="12" xfId="0" applyNumberFormat="1" applyFont="1" applyBorder="1" applyAlignment="1">
      <alignment/>
    </xf>
    <xf numFmtId="177" fontId="68" fillId="0" borderId="36" xfId="0" applyNumberFormat="1" applyFont="1" applyBorder="1" applyAlignment="1">
      <alignment/>
    </xf>
    <xf numFmtId="176" fontId="97" fillId="0" borderId="0" xfId="0" applyNumberFormat="1" applyFont="1" applyFill="1" applyBorder="1" applyAlignment="1">
      <alignment/>
    </xf>
    <xf numFmtId="1" fontId="66" fillId="0" borderId="37" xfId="0" applyNumberFormat="1" applyFont="1" applyBorder="1" applyAlignment="1">
      <alignment wrapText="1"/>
    </xf>
    <xf numFmtId="177" fontId="66" fillId="0" borderId="34" xfId="0" applyNumberFormat="1" applyFont="1" applyBorder="1" applyAlignment="1">
      <alignment/>
    </xf>
    <xf numFmtId="177" fontId="66" fillId="0" borderId="34" xfId="0" applyNumberFormat="1" applyFont="1" applyBorder="1" applyAlignment="1">
      <alignment/>
    </xf>
    <xf numFmtId="177" fontId="66" fillId="0" borderId="12" xfId="0" applyNumberFormat="1" applyFont="1" applyBorder="1" applyAlignment="1">
      <alignment/>
    </xf>
    <xf numFmtId="177" fontId="66" fillId="24" borderId="36" xfId="0" applyNumberFormat="1" applyFont="1" applyFill="1" applyBorder="1" applyAlignment="1">
      <alignment/>
    </xf>
    <xf numFmtId="1" fontId="91" fillId="0" borderId="37" xfId="0" applyNumberFormat="1" applyFont="1" applyBorder="1" applyAlignment="1">
      <alignment wrapText="1"/>
    </xf>
    <xf numFmtId="1" fontId="94" fillId="0" borderId="29" xfId="0" applyNumberFormat="1" applyFont="1" applyBorder="1" applyAlignment="1">
      <alignment horizontal="center" wrapText="1"/>
    </xf>
    <xf numFmtId="1" fontId="66" fillId="0" borderId="35" xfId="0" applyNumberFormat="1" applyFont="1" applyBorder="1" applyAlignment="1">
      <alignment vertical="top" wrapText="1"/>
    </xf>
    <xf numFmtId="177" fontId="66" fillId="0" borderId="63" xfId="0" applyNumberFormat="1" applyFont="1" applyBorder="1" applyAlignment="1">
      <alignment/>
    </xf>
    <xf numFmtId="177" fontId="66" fillId="0" borderId="51" xfId="0" applyNumberFormat="1" applyFont="1" applyBorder="1" applyAlignment="1">
      <alignment/>
    </xf>
    <xf numFmtId="1" fontId="93" fillId="0" borderId="35" xfId="0" applyNumberFormat="1" applyFont="1" applyBorder="1" applyAlignment="1">
      <alignment vertical="top" wrapText="1"/>
    </xf>
    <xf numFmtId="177" fontId="80" fillId="0" borderId="34" xfId="0" applyNumberFormat="1" applyFont="1" applyBorder="1" applyAlignment="1">
      <alignment/>
    </xf>
    <xf numFmtId="177" fontId="80" fillId="0" borderId="12" xfId="0" applyNumberFormat="1" applyFont="1" applyBorder="1" applyAlignment="1">
      <alignment/>
    </xf>
    <xf numFmtId="177" fontId="80" fillId="0" borderId="36" xfId="0" applyNumberFormat="1" applyFont="1" applyBorder="1" applyAlignment="1">
      <alignment/>
    </xf>
    <xf numFmtId="177" fontId="80" fillId="0" borderId="13" xfId="0" applyNumberFormat="1" applyFont="1" applyBorder="1" applyAlignment="1">
      <alignment/>
    </xf>
    <xf numFmtId="177" fontId="72" fillId="0" borderId="34" xfId="0" applyNumberFormat="1" applyFont="1" applyBorder="1" applyAlignment="1">
      <alignment/>
    </xf>
    <xf numFmtId="1" fontId="93" fillId="0" borderId="37" xfId="0" applyNumberFormat="1" applyFont="1" applyBorder="1" applyAlignment="1">
      <alignment wrapText="1"/>
    </xf>
    <xf numFmtId="177" fontId="66" fillId="0" borderId="36" xfId="0" applyNumberFormat="1" applyFont="1" applyBorder="1" applyAlignment="1">
      <alignment/>
    </xf>
    <xf numFmtId="177" fontId="66" fillId="0" borderId="36" xfId="0" applyNumberFormat="1" applyFont="1" applyBorder="1" applyAlignment="1">
      <alignment/>
    </xf>
    <xf numFmtId="177" fontId="80" fillId="0" borderId="36" xfId="0" applyNumberFormat="1" applyFont="1" applyBorder="1" applyAlignment="1">
      <alignment/>
    </xf>
    <xf numFmtId="177" fontId="80" fillId="0" borderId="13" xfId="0" applyNumberFormat="1" applyFont="1" applyBorder="1" applyAlignment="1">
      <alignment/>
    </xf>
    <xf numFmtId="1" fontId="91" fillId="0" borderId="33" xfId="0" applyNumberFormat="1" applyFont="1" applyBorder="1" applyAlignment="1">
      <alignment horizontal="left" wrapText="1"/>
    </xf>
    <xf numFmtId="177" fontId="80" fillId="0" borderId="31" xfId="0" applyNumberFormat="1" applyFont="1" applyBorder="1" applyAlignment="1">
      <alignment/>
    </xf>
    <xf numFmtId="177" fontId="80" fillId="0" borderId="32" xfId="0" applyNumberFormat="1" applyFont="1" applyBorder="1" applyAlignment="1">
      <alignment/>
    </xf>
    <xf numFmtId="1" fontId="94" fillId="0" borderId="29" xfId="0" applyNumberFormat="1" applyFont="1" applyBorder="1" applyAlignment="1">
      <alignment horizontal="left" wrapText="1"/>
    </xf>
    <xf numFmtId="0" fontId="66" fillId="0" borderId="55" xfId="0" applyFont="1" applyBorder="1" applyAlignment="1">
      <alignment/>
    </xf>
    <xf numFmtId="1" fontId="97" fillId="0" borderId="0" xfId="0" applyNumberFormat="1" applyFont="1" applyBorder="1" applyAlignment="1">
      <alignment horizontal="left" wrapText="1"/>
    </xf>
    <xf numFmtId="177" fontId="97" fillId="0" borderId="0" xfId="0" applyNumberFormat="1" applyFont="1" applyBorder="1" applyAlignment="1">
      <alignment horizontal="right" wrapText="1"/>
    </xf>
    <xf numFmtId="2" fontId="97" fillId="0" borderId="0" xfId="0" applyNumberFormat="1" applyFont="1" applyBorder="1" applyAlignment="1">
      <alignment horizontal="left" wrapText="1"/>
    </xf>
    <xf numFmtId="1" fontId="93" fillId="0" borderId="0" xfId="0" applyNumberFormat="1" applyFont="1" applyBorder="1" applyAlignment="1">
      <alignment horizontal="left" wrapText="1"/>
    </xf>
    <xf numFmtId="1" fontId="97" fillId="0" borderId="0" xfId="0" applyNumberFormat="1" applyFont="1" applyBorder="1" applyAlignment="1">
      <alignment wrapText="1"/>
    </xf>
    <xf numFmtId="177" fontId="99" fillId="0" borderId="0" xfId="0" applyNumberFormat="1" applyFont="1" applyBorder="1" applyAlignment="1">
      <alignment wrapText="1"/>
    </xf>
    <xf numFmtId="177" fontId="99" fillId="0" borderId="0" xfId="0" applyNumberFormat="1" applyFont="1" applyBorder="1" applyAlignment="1">
      <alignment horizontal="right" wrapText="1"/>
    </xf>
    <xf numFmtId="176" fontId="93" fillId="0" borderId="0" xfId="0" applyNumberFormat="1" applyFont="1" applyAlignment="1">
      <alignment/>
    </xf>
    <xf numFmtId="176" fontId="66" fillId="0" borderId="0" xfId="0" applyNumberFormat="1" applyFont="1" applyAlignment="1">
      <alignment/>
    </xf>
    <xf numFmtId="2" fontId="0" fillId="0" borderId="0" xfId="0" applyNumberFormat="1" applyAlignment="1">
      <alignment/>
    </xf>
    <xf numFmtId="177" fontId="94" fillId="0" borderId="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Розподіл (2)" xfId="61"/>
    <cellStyle name="Тысячи_Розподіл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2"/>
  <sheetViews>
    <sheetView showGridLines="0" showZeros="0" zoomScale="75" zoomScaleNormal="75"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24" sqref="A24"/>
    </sheetView>
  </sheetViews>
  <sheetFormatPr defaultColWidth="9.00390625" defaultRowHeight="12.75"/>
  <cols>
    <col min="1" max="1" width="50.125" style="4" customWidth="1"/>
    <col min="2" max="2" width="11.00390625" style="4" customWidth="1"/>
    <col min="3" max="3" width="16.75390625" style="4" customWidth="1"/>
    <col min="4" max="4" width="16.125" style="4" customWidth="1"/>
    <col min="5" max="5" width="16.25390625" style="4" customWidth="1"/>
    <col min="6" max="6" width="19.625" style="4" customWidth="1"/>
    <col min="7" max="7" width="15.625" style="4" customWidth="1"/>
    <col min="8" max="8" width="13.125" style="4" customWidth="1"/>
    <col min="9" max="9" width="16.875" style="4" customWidth="1"/>
    <col min="10" max="10" width="13.00390625" style="4" customWidth="1"/>
    <col min="11" max="11" width="14.75390625" style="4" customWidth="1"/>
    <col min="12" max="12" width="11.125" style="4" customWidth="1"/>
    <col min="13" max="13" width="18.875" style="4" customWidth="1"/>
    <col min="14" max="14" width="19.25390625" style="4" customWidth="1"/>
    <col min="15" max="15" width="18.875" style="4" customWidth="1"/>
    <col min="16" max="16" width="21.125" style="4" customWidth="1"/>
    <col min="17" max="17" width="20.125" style="4" hidden="1" customWidth="1"/>
    <col min="18" max="18" width="21.75390625" style="4" hidden="1" customWidth="1"/>
    <col min="19" max="16384" width="9.125" style="4" customWidth="1"/>
  </cols>
  <sheetData>
    <row r="1" spans="1:4" s="1" customFormat="1" ht="5.25" customHeight="1" hidden="1">
      <c r="A1" s="7"/>
      <c r="B1" s="7"/>
      <c r="C1" s="7"/>
      <c r="D1" s="7"/>
    </row>
    <row r="2" spans="2:14" s="2" customFormat="1" ht="39" customHeight="1">
      <c r="B2" s="47"/>
      <c r="C2" s="224" t="s">
        <v>58</v>
      </c>
      <c r="D2" s="224"/>
      <c r="E2" s="224"/>
      <c r="F2" s="224"/>
      <c r="G2" s="25"/>
      <c r="N2" s="186"/>
    </row>
    <row r="3" spans="1:16" s="2" customFormat="1" ht="33" customHeight="1" thickBot="1">
      <c r="A3" s="46"/>
      <c r="B3" s="46"/>
      <c r="C3" s="225"/>
      <c r="D3" s="225"/>
      <c r="E3" s="225"/>
      <c r="F3" s="225"/>
      <c r="G3" s="120"/>
      <c r="H3" s="14"/>
      <c r="L3" s="2" t="s">
        <v>46</v>
      </c>
      <c r="P3" s="121" t="s">
        <v>45</v>
      </c>
    </row>
    <row r="4" spans="1:18" s="3" customFormat="1" ht="15.75" customHeight="1">
      <c r="A4" s="203" t="s">
        <v>23</v>
      </c>
      <c r="B4" s="209" t="s">
        <v>28</v>
      </c>
      <c r="C4" s="206" t="s">
        <v>38</v>
      </c>
      <c r="D4" s="212" t="s">
        <v>41</v>
      </c>
      <c r="E4" s="215" t="s">
        <v>40</v>
      </c>
      <c r="F4" s="212" t="s">
        <v>41</v>
      </c>
      <c r="G4" s="215" t="s">
        <v>47</v>
      </c>
      <c r="H4" s="188" t="s">
        <v>41</v>
      </c>
      <c r="I4" s="206" t="s">
        <v>43</v>
      </c>
      <c r="J4" s="226" t="s">
        <v>41</v>
      </c>
      <c r="K4" s="218" t="s">
        <v>44</v>
      </c>
      <c r="L4" s="226" t="s">
        <v>41</v>
      </c>
      <c r="M4" s="218" t="s">
        <v>39</v>
      </c>
      <c r="N4" s="188" t="s">
        <v>41</v>
      </c>
      <c r="O4" s="221" t="s">
        <v>42</v>
      </c>
      <c r="P4" s="188" t="s">
        <v>41</v>
      </c>
      <c r="Q4" s="191" t="s">
        <v>31</v>
      </c>
      <c r="R4" s="200" t="s">
        <v>26</v>
      </c>
    </row>
    <row r="5" spans="1:18" ht="15.75" customHeight="1">
      <c r="A5" s="204"/>
      <c r="B5" s="210"/>
      <c r="C5" s="207"/>
      <c r="D5" s="213"/>
      <c r="E5" s="216"/>
      <c r="F5" s="213"/>
      <c r="G5" s="216"/>
      <c r="H5" s="189"/>
      <c r="I5" s="207"/>
      <c r="J5" s="227"/>
      <c r="K5" s="219"/>
      <c r="L5" s="227"/>
      <c r="M5" s="219"/>
      <c r="N5" s="189"/>
      <c r="O5" s="222"/>
      <c r="P5" s="189"/>
      <c r="Q5" s="192"/>
      <c r="R5" s="201"/>
    </row>
    <row r="6" spans="1:18" ht="56.25" customHeight="1" thickBot="1">
      <c r="A6" s="205"/>
      <c r="B6" s="211"/>
      <c r="C6" s="208"/>
      <c r="D6" s="214"/>
      <c r="E6" s="217"/>
      <c r="F6" s="214"/>
      <c r="G6" s="217"/>
      <c r="H6" s="190"/>
      <c r="I6" s="208"/>
      <c r="J6" s="228"/>
      <c r="K6" s="220"/>
      <c r="L6" s="228"/>
      <c r="M6" s="220"/>
      <c r="N6" s="190"/>
      <c r="O6" s="223"/>
      <c r="P6" s="190"/>
      <c r="Q6" s="193"/>
      <c r="R6" s="202"/>
    </row>
    <row r="7" spans="1:18" s="8" customFormat="1" ht="29.25" customHeight="1" thickBot="1">
      <c r="A7" s="60" t="s">
        <v>22</v>
      </c>
      <c r="B7" s="40"/>
      <c r="C7" s="178">
        <f>C8+C42</f>
        <v>6141.34258</v>
      </c>
      <c r="D7" s="137">
        <f>D8+D42+D51</f>
        <v>100</v>
      </c>
      <c r="E7" s="179">
        <f>E8+E42</f>
        <v>300224.50917</v>
      </c>
      <c r="F7" s="127">
        <f aca="true" t="shared" si="0" ref="F7:K7">F8+F42</f>
        <v>100</v>
      </c>
      <c r="G7" s="179">
        <f>G8+G42</f>
        <v>355612.84471000003</v>
      </c>
      <c r="H7" s="64">
        <f t="shared" si="0"/>
        <v>100</v>
      </c>
      <c r="I7" s="180">
        <f t="shared" si="0"/>
        <v>65773.6065</v>
      </c>
      <c r="J7" s="63">
        <f t="shared" si="0"/>
        <v>100</v>
      </c>
      <c r="K7" s="63">
        <f t="shared" si="0"/>
        <v>37026.05799</v>
      </c>
      <c r="L7" s="63">
        <f aca="true" t="shared" si="1" ref="L7:R7">L8+L42</f>
        <v>100</v>
      </c>
      <c r="M7" s="63">
        <f t="shared" si="1"/>
        <v>15458.23694</v>
      </c>
      <c r="N7" s="64">
        <f t="shared" si="1"/>
        <v>100</v>
      </c>
      <c r="O7" s="180">
        <f>O8+O42</f>
        <v>783546.13297</v>
      </c>
      <c r="P7" s="64">
        <f t="shared" si="1"/>
        <v>100</v>
      </c>
      <c r="Q7" s="9" t="e">
        <f>Q8+Q42+0.1</f>
        <v>#REF!</v>
      </c>
      <c r="R7" s="10" t="e">
        <f t="shared" si="1"/>
        <v>#REF!</v>
      </c>
    </row>
    <row r="8" spans="1:18" s="5" customFormat="1" ht="24.75" customHeight="1" thickBot="1">
      <c r="A8" s="26" t="s">
        <v>0</v>
      </c>
      <c r="B8" s="41">
        <v>1000</v>
      </c>
      <c r="C8" s="65">
        <f>C9+C35</f>
        <v>6141.34258</v>
      </c>
      <c r="D8" s="137">
        <f>C8/C7*100</f>
        <v>100</v>
      </c>
      <c r="E8" s="122">
        <f>E9+E35</f>
        <v>300224.50917</v>
      </c>
      <c r="F8" s="128">
        <f>E8/E7*100</f>
        <v>100</v>
      </c>
      <c r="G8" s="122">
        <f>G9+G35</f>
        <v>355612.84471000003</v>
      </c>
      <c r="H8" s="67">
        <f>G8/G7*100</f>
        <v>100</v>
      </c>
      <c r="I8" s="68">
        <f>I9+I35</f>
        <v>65773.6065</v>
      </c>
      <c r="J8" s="66">
        <f>I8/I7*100</f>
        <v>100</v>
      </c>
      <c r="K8" s="66">
        <f>K9+K35</f>
        <v>37026.05799</v>
      </c>
      <c r="L8" s="66">
        <f>K8/K7*100</f>
        <v>100</v>
      </c>
      <c r="M8" s="66">
        <f>M9+M35</f>
        <v>15458.23694</v>
      </c>
      <c r="N8" s="67">
        <f>M8/M7*100</f>
        <v>100</v>
      </c>
      <c r="O8" s="68">
        <f>O9+O35</f>
        <v>783546.13297</v>
      </c>
      <c r="P8" s="67">
        <f>O8/O7*100</f>
        <v>100</v>
      </c>
      <c r="Q8" s="18">
        <f>Q9+Q34+Q35</f>
        <v>63690.50000000001</v>
      </c>
      <c r="R8" s="11" t="e">
        <f>Q8/Q7*100</f>
        <v>#REF!</v>
      </c>
    </row>
    <row r="9" spans="1:18" s="5" customFormat="1" ht="24.75" customHeight="1" thickBot="1">
      <c r="A9" s="48" t="s">
        <v>1</v>
      </c>
      <c r="B9" s="49">
        <v>1100</v>
      </c>
      <c r="C9" s="146">
        <f>C10+C13+C14+C24+C25+C32</f>
        <v>6141.34258</v>
      </c>
      <c r="D9" s="138">
        <f>C9/C7*100</f>
        <v>100</v>
      </c>
      <c r="E9" s="69">
        <f>E10+E13+E14+E24+E25+E32</f>
        <v>270395.94915</v>
      </c>
      <c r="F9" s="129">
        <f>E9/E7*100</f>
        <v>90.06458196818643</v>
      </c>
      <c r="G9" s="123">
        <f>G10+G13+G14+G24+G25+G32</f>
        <v>352820.72758</v>
      </c>
      <c r="H9" s="71">
        <f>G9/G7*100</f>
        <v>99.21484356610432</v>
      </c>
      <c r="I9" s="72">
        <f>I10+I13+I14+I24+I25+I32</f>
        <v>50992.52946</v>
      </c>
      <c r="J9" s="70">
        <f>I9/I7*100</f>
        <v>77.5273429167975</v>
      </c>
      <c r="K9" s="70">
        <f>K10+K13+K14+K24+K25+K32</f>
        <v>21390.097899999997</v>
      </c>
      <c r="L9" s="70">
        <f>K9/K7*100</f>
        <v>57.77038945322517</v>
      </c>
      <c r="M9" s="70">
        <f>M10+M13+M14+M24+M25+M32</f>
        <v>12792.05349</v>
      </c>
      <c r="N9" s="71">
        <f>M9/M7*100</f>
        <v>82.75234452448494</v>
      </c>
      <c r="O9" s="73">
        <f>O10+O13+O14+O24+O25+O32+0.01</f>
        <v>715750.89502</v>
      </c>
      <c r="P9" s="74">
        <f>O9/O7*100</f>
        <v>91.34763926496264</v>
      </c>
      <c r="Q9" s="19">
        <f>Q10+Q13+Q14+Q24+Q25+Q32</f>
        <v>26153.700000000004</v>
      </c>
      <c r="R9" s="12" t="e">
        <f>Q9/Q7*100</f>
        <v>#REF!</v>
      </c>
    </row>
    <row r="10" spans="1:19" s="5" customFormat="1" ht="33.75" customHeight="1" thickBot="1">
      <c r="A10" s="52" t="s">
        <v>2</v>
      </c>
      <c r="B10" s="53">
        <v>1110</v>
      </c>
      <c r="C10" s="65">
        <f>SUM(C11:C12)</f>
        <v>2561.99478</v>
      </c>
      <c r="D10" s="137">
        <f>C10/C7*100</f>
        <v>41.71717741888289</v>
      </c>
      <c r="E10" s="122">
        <f>SUM(E11:E12)</f>
        <v>128997.99762</v>
      </c>
      <c r="F10" s="128">
        <f>E10/E7*100</f>
        <v>42.967177455507404</v>
      </c>
      <c r="G10" s="122">
        <f>SUM(G11:G12)</f>
        <v>193281.18801</v>
      </c>
      <c r="H10" s="67">
        <f>G10/G7*100</f>
        <v>54.35157668942458</v>
      </c>
      <c r="I10" s="68">
        <f>SUM(I11:I12)</f>
        <v>27269.34513</v>
      </c>
      <c r="J10" s="66">
        <f>I10/I7*100</f>
        <v>41.459403826366135</v>
      </c>
      <c r="K10" s="66">
        <f>SUM(K11:K12)</f>
        <v>13342.82793</v>
      </c>
      <c r="L10" s="66">
        <f>K10/K7*100</f>
        <v>36.03631781056366</v>
      </c>
      <c r="M10" s="66">
        <f>SUM(M11:M12)</f>
        <v>4965.278</v>
      </c>
      <c r="N10" s="67">
        <f>M10/M7*100</f>
        <v>32.12059705949882</v>
      </c>
      <c r="O10" s="68">
        <f>SUM(O11:O12)</f>
        <v>370565.76146999997</v>
      </c>
      <c r="P10" s="67">
        <f>O10/O7*100</f>
        <v>47.29341973335831</v>
      </c>
      <c r="Q10" s="19">
        <f>SUM(Q11:Q12)</f>
        <v>11821.300000000001</v>
      </c>
      <c r="R10" s="12" t="e">
        <f>Q10/Q7*100</f>
        <v>#REF!</v>
      </c>
      <c r="S10" s="181"/>
    </row>
    <row r="11" spans="1:20" s="5" customFormat="1" ht="23.25" customHeight="1">
      <c r="A11" s="50" t="s">
        <v>3</v>
      </c>
      <c r="B11" s="51">
        <v>1111</v>
      </c>
      <c r="C11" s="93">
        <v>2561.99478</v>
      </c>
      <c r="D11" s="139">
        <f>C11/C8*100</f>
        <v>41.71717741888289</v>
      </c>
      <c r="E11" s="157">
        <v>128754.00606</v>
      </c>
      <c r="F11" s="130">
        <f>E11/E7*100</f>
        <v>42.88590775481757</v>
      </c>
      <c r="G11" s="167">
        <v>193281.18801</v>
      </c>
      <c r="H11" s="78">
        <f>G11/G7*100</f>
        <v>54.35157668942458</v>
      </c>
      <c r="I11" s="167">
        <v>27269.34513</v>
      </c>
      <c r="J11" s="77">
        <f>I11/I7*100</f>
        <v>41.459403826366135</v>
      </c>
      <c r="K11" s="167">
        <v>13342.82793</v>
      </c>
      <c r="L11" s="77">
        <f>K11/K7*100</f>
        <v>36.03631781056366</v>
      </c>
      <c r="M11" s="167">
        <v>4965.278</v>
      </c>
      <c r="N11" s="78">
        <f>M11/M7*100</f>
        <v>32.12059705949882</v>
      </c>
      <c r="O11" s="79">
        <v>370321.76991</v>
      </c>
      <c r="P11" s="80">
        <f>O11/O7*100</f>
        <v>47.26228033393646</v>
      </c>
      <c r="Q11" s="19">
        <v>11780.7</v>
      </c>
      <c r="R11" s="12" t="e">
        <f>Q11/Q7*100</f>
        <v>#REF!</v>
      </c>
      <c r="S11" s="194"/>
      <c r="T11" s="195"/>
    </row>
    <row r="12" spans="1:18" s="5" customFormat="1" ht="21" customHeight="1">
      <c r="A12" s="28" t="s">
        <v>4</v>
      </c>
      <c r="B12" s="43">
        <v>1112</v>
      </c>
      <c r="C12" s="147"/>
      <c r="D12" s="140">
        <f>C12/C9*100</f>
        <v>0</v>
      </c>
      <c r="E12" s="158">
        <v>243.99156</v>
      </c>
      <c r="F12" s="131">
        <f>E12/E7*100</f>
        <v>0.08126970068983992</v>
      </c>
      <c r="G12" s="158"/>
      <c r="H12" s="84">
        <f>G12/G7*100</f>
        <v>0</v>
      </c>
      <c r="I12" s="170"/>
      <c r="J12" s="82">
        <f>I12/I7*100</f>
        <v>0</v>
      </c>
      <c r="K12" s="82"/>
      <c r="L12" s="82">
        <f>K12/K7*100</f>
        <v>0</v>
      </c>
      <c r="M12" s="82"/>
      <c r="N12" s="84">
        <f>M12/M7*100</f>
        <v>0</v>
      </c>
      <c r="O12" s="86">
        <v>243.99156</v>
      </c>
      <c r="P12" s="87">
        <f>O12/O7*100</f>
        <v>0.0311393994218515</v>
      </c>
      <c r="Q12" s="19">
        <v>40.6</v>
      </c>
      <c r="R12" s="12" t="e">
        <f>Q12/Q7*100</f>
        <v>#REF!</v>
      </c>
    </row>
    <row r="13" spans="1:18" s="5" customFormat="1" ht="24.75" customHeight="1" thickBot="1">
      <c r="A13" s="54" t="s">
        <v>5</v>
      </c>
      <c r="B13" s="44">
        <v>1120</v>
      </c>
      <c r="C13" s="148">
        <v>910.99606</v>
      </c>
      <c r="D13" s="141">
        <f>C13/C10*100</f>
        <v>35.55807635174026</v>
      </c>
      <c r="E13" s="159">
        <v>45683.88004</v>
      </c>
      <c r="F13" s="132">
        <f>E13/E7*100</f>
        <v>15.216572479807711</v>
      </c>
      <c r="G13" s="167">
        <v>67922.45051</v>
      </c>
      <c r="H13" s="89">
        <f>G13/G7*100</f>
        <v>19.100111686176664</v>
      </c>
      <c r="I13" s="167">
        <v>9585.1268</v>
      </c>
      <c r="J13" s="88">
        <f>I13/I7*100</f>
        <v>14.57290744730563</v>
      </c>
      <c r="K13" s="167">
        <v>4643.18698</v>
      </c>
      <c r="L13" s="88">
        <f>K13/K7*100</f>
        <v>12.540322227265005</v>
      </c>
      <c r="M13" s="167">
        <v>1695.18553</v>
      </c>
      <c r="N13" s="89">
        <f>M13/M7*100</f>
        <v>10.96622814477315</v>
      </c>
      <c r="O13" s="90">
        <v>130494.24092</v>
      </c>
      <c r="P13" s="91">
        <f>O13/O7*100</f>
        <v>16.65431496998994</v>
      </c>
      <c r="Q13" s="19">
        <v>4331.8</v>
      </c>
      <c r="R13" s="12" t="e">
        <f>Q13/Q7*100</f>
        <v>#REF!</v>
      </c>
    </row>
    <row r="14" spans="1:18" s="5" customFormat="1" ht="25.5" customHeight="1" thickBot="1">
      <c r="A14" s="52" t="s">
        <v>48</v>
      </c>
      <c r="B14" s="53">
        <v>1130</v>
      </c>
      <c r="C14" s="149">
        <f>SUM(C15:C23)</f>
        <v>1893.85232</v>
      </c>
      <c r="D14" s="137">
        <f>C14/C7*100</f>
        <v>30.83775730355039</v>
      </c>
      <c r="E14" s="122">
        <f>SUM(E15:E23)</f>
        <v>31568.757210000003</v>
      </c>
      <c r="F14" s="128">
        <f>E14/E7*100</f>
        <v>10.515049986183648</v>
      </c>
      <c r="G14" s="122">
        <f>SUM(G15:G23)</f>
        <v>61342.51792</v>
      </c>
      <c r="H14" s="67">
        <f>G14/G7*100</f>
        <v>17.249803777482903</v>
      </c>
      <c r="I14" s="68">
        <f>SUM(I15:I23)</f>
        <v>5505.21904</v>
      </c>
      <c r="J14" s="66">
        <f>I14/I7*100</f>
        <v>8.369951615774635</v>
      </c>
      <c r="K14" s="66">
        <f>SUM(K15:K23)</f>
        <v>1647.9367</v>
      </c>
      <c r="L14" s="66">
        <f>K14/K7*100</f>
        <v>4.4507484443660585</v>
      </c>
      <c r="M14" s="66">
        <f>SUM(M15:M23)</f>
        <v>4580.669440000001</v>
      </c>
      <c r="N14" s="67">
        <f>M14/M7*100</f>
        <v>29.6325477334804</v>
      </c>
      <c r="O14" s="68">
        <f>SUM(O15:O23)</f>
        <v>107524.63585</v>
      </c>
      <c r="P14" s="67">
        <f>O14/O7*100</f>
        <v>13.722821328009394</v>
      </c>
      <c r="Q14" s="19">
        <f>SUM(Q15:Q23)</f>
        <v>5450.099999999999</v>
      </c>
      <c r="R14" s="12" t="e">
        <f>Q14/Q7*100</f>
        <v>#REF!</v>
      </c>
    </row>
    <row r="15" spans="1:18" s="5" customFormat="1" ht="56.25" customHeight="1">
      <c r="A15" s="55" t="s">
        <v>49</v>
      </c>
      <c r="B15" s="51">
        <v>1131</v>
      </c>
      <c r="C15" s="93">
        <v>165.3105</v>
      </c>
      <c r="D15" s="139">
        <f>C15/C8*100</f>
        <v>2.6917648355646686</v>
      </c>
      <c r="E15" s="157">
        <v>7773.37352</v>
      </c>
      <c r="F15" s="130">
        <f>E15/E7*100</f>
        <v>2.589186852695755</v>
      </c>
      <c r="G15" s="157">
        <v>3239.45029</v>
      </c>
      <c r="H15" s="78">
        <f>G15/G7*100</f>
        <v>0.9109486167862555</v>
      </c>
      <c r="I15" s="171">
        <v>1883.44355</v>
      </c>
      <c r="J15" s="77">
        <f>I15/I7*100</f>
        <v>2.8635248243533673</v>
      </c>
      <c r="K15" s="167">
        <v>743.20506</v>
      </c>
      <c r="L15" s="77">
        <f>K15/K7*100</f>
        <v>2.0072486792969557</v>
      </c>
      <c r="M15" s="167">
        <v>952.32138</v>
      </c>
      <c r="N15" s="78">
        <f>M15/M7*100</f>
        <v>6.160607989749185</v>
      </c>
      <c r="O15" s="79">
        <v>15298.62175</v>
      </c>
      <c r="P15" s="80">
        <f>O15/O7*100</f>
        <v>1.9524851321786492</v>
      </c>
      <c r="Q15" s="19">
        <v>616.5</v>
      </c>
      <c r="R15" s="12" t="e">
        <f>Q15/Q7*100</f>
        <v>#REF!</v>
      </c>
    </row>
    <row r="16" spans="1:18" s="5" customFormat="1" ht="28.5" customHeight="1">
      <c r="A16" s="29" t="s">
        <v>36</v>
      </c>
      <c r="B16" s="43">
        <v>1132</v>
      </c>
      <c r="C16" s="147"/>
      <c r="D16" s="140">
        <f>C16/C13*100</f>
        <v>0</v>
      </c>
      <c r="E16" s="160">
        <v>562.6086</v>
      </c>
      <c r="F16" s="131">
        <f>E16/E7*100</f>
        <v>0.18739595962880795</v>
      </c>
      <c r="G16" s="165">
        <v>42671.503</v>
      </c>
      <c r="H16" s="84">
        <f>G16/G7*100</f>
        <v>11.99942680214443</v>
      </c>
      <c r="I16" s="172">
        <v>143.8782</v>
      </c>
      <c r="J16" s="82">
        <f>I16/I7*100</f>
        <v>0.21874762181392626</v>
      </c>
      <c r="K16" s="82"/>
      <c r="L16" s="82">
        <f>K16/K7*100</f>
        <v>0</v>
      </c>
      <c r="M16" s="175">
        <v>111.20076</v>
      </c>
      <c r="N16" s="84">
        <f>M16/M7*100</f>
        <v>0.7193625018921466</v>
      </c>
      <c r="O16" s="86">
        <v>43489.19056</v>
      </c>
      <c r="P16" s="87">
        <f>O16/O7*100</f>
        <v>5.550303770265062</v>
      </c>
      <c r="Q16" s="19">
        <v>803.9</v>
      </c>
      <c r="R16" s="12" t="e">
        <f>Q16/Q7*100</f>
        <v>#REF!</v>
      </c>
    </row>
    <row r="17" spans="1:18" s="5" customFormat="1" ht="22.5" customHeight="1">
      <c r="A17" s="29" t="s">
        <v>6</v>
      </c>
      <c r="B17" s="43">
        <v>1133</v>
      </c>
      <c r="C17" s="147"/>
      <c r="D17" s="140">
        <f>C17/C14*100</f>
        <v>0</v>
      </c>
      <c r="E17" s="160">
        <v>16568.5744</v>
      </c>
      <c r="F17" s="131">
        <f>E17/E7*100</f>
        <v>5.518728116437078</v>
      </c>
      <c r="G17" s="165">
        <v>12633.38032</v>
      </c>
      <c r="H17" s="84">
        <f>G17/G7*100</f>
        <v>3.552565805181317</v>
      </c>
      <c r="I17" s="167">
        <v>2180.7278</v>
      </c>
      <c r="J17" s="82">
        <f>I17/I7*100</f>
        <v>3.3155058936900477</v>
      </c>
      <c r="K17" s="82"/>
      <c r="L17" s="82">
        <f>K17/K7*100</f>
        <v>0</v>
      </c>
      <c r="M17" s="167">
        <v>558.2089</v>
      </c>
      <c r="N17" s="84">
        <f>M17/M7*100</f>
        <v>3.611077396255772</v>
      </c>
      <c r="O17" s="86">
        <v>31940.89142</v>
      </c>
      <c r="P17" s="87">
        <f>O17/O7*100</f>
        <v>4.076453201157325</v>
      </c>
      <c r="Q17" s="19">
        <v>2381.6</v>
      </c>
      <c r="R17" s="12" t="e">
        <f>Q17/Q7*100</f>
        <v>#REF!</v>
      </c>
    </row>
    <row r="18" spans="1:18" s="5" customFormat="1" ht="23.25" customHeight="1">
      <c r="A18" s="29" t="s">
        <v>50</v>
      </c>
      <c r="B18" s="43">
        <v>1134</v>
      </c>
      <c r="C18" s="147">
        <v>1728.509</v>
      </c>
      <c r="D18" s="140">
        <f>C18/C8*100</f>
        <v>28.145458057153355</v>
      </c>
      <c r="E18" s="160">
        <v>6549.88753</v>
      </c>
      <c r="F18" s="131">
        <f>E18/E7*100</f>
        <v>2.1816631653784047</v>
      </c>
      <c r="G18" s="165">
        <v>2774.95237</v>
      </c>
      <c r="H18" s="84">
        <f>G18/G7*100</f>
        <v>0.7803296228692064</v>
      </c>
      <c r="I18" s="172">
        <v>1287.15449</v>
      </c>
      <c r="J18" s="82">
        <f>I18/I7*100</f>
        <v>1.9569468035784232</v>
      </c>
      <c r="K18" s="82">
        <v>904.71849</v>
      </c>
      <c r="L18" s="82">
        <f>K18/K7*100</f>
        <v>2.443464249541084</v>
      </c>
      <c r="M18" s="175">
        <v>2958.17505</v>
      </c>
      <c r="N18" s="84">
        <f>M18/M7*100</f>
        <v>19.136561701583023</v>
      </c>
      <c r="O18" s="79">
        <v>16615.15344</v>
      </c>
      <c r="P18" s="87">
        <f>O18/O7*100</f>
        <v>2.1205073627280795</v>
      </c>
      <c r="Q18" s="19">
        <v>200.2</v>
      </c>
      <c r="R18" s="12" t="e">
        <f>Q18/Q7*100</f>
        <v>#REF!</v>
      </c>
    </row>
    <row r="19" spans="1:18" s="5" customFormat="1" ht="24.75" customHeight="1">
      <c r="A19" s="29" t="s">
        <v>51</v>
      </c>
      <c r="B19" s="43">
        <v>1135</v>
      </c>
      <c r="C19" s="187">
        <v>0.03282</v>
      </c>
      <c r="D19" s="140">
        <f>C19/C8*100</f>
        <v>0.0005344108323623269</v>
      </c>
      <c r="E19" s="160">
        <v>114.31316</v>
      </c>
      <c r="F19" s="131">
        <f>E19/E7*100</f>
        <v>0.03807589204360094</v>
      </c>
      <c r="G19" s="165">
        <v>23.23194</v>
      </c>
      <c r="H19" s="84">
        <f>G19/G7*100</f>
        <v>0.006532930501693632</v>
      </c>
      <c r="I19" s="172">
        <v>10.015</v>
      </c>
      <c r="J19" s="82">
        <f>I19/I7*100</f>
        <v>0.015226472338870459</v>
      </c>
      <c r="K19" s="185">
        <v>0.01315</v>
      </c>
      <c r="L19" s="82">
        <f>K19/K7*100</f>
        <v>3.551552801962216E-05</v>
      </c>
      <c r="M19" s="175">
        <v>0.76335</v>
      </c>
      <c r="N19" s="84">
        <f>M19/M7*100</f>
        <v>0.004938144000269153</v>
      </c>
      <c r="O19" s="86">
        <v>180.77868</v>
      </c>
      <c r="P19" s="87">
        <f>O19/O7*100</f>
        <v>0.023071861680277292</v>
      </c>
      <c r="Q19" s="19">
        <v>437.4</v>
      </c>
      <c r="R19" s="12" t="e">
        <f>Q19/Q7*100</f>
        <v>#REF!</v>
      </c>
    </row>
    <row r="20" spans="1:18" s="5" customFormat="1" ht="21" customHeight="1" hidden="1">
      <c r="A20" s="29"/>
      <c r="B20" s="43"/>
      <c r="C20" s="94"/>
      <c r="D20" s="140"/>
      <c r="E20" s="160"/>
      <c r="F20" s="131"/>
      <c r="G20" s="165"/>
      <c r="H20" s="84"/>
      <c r="I20" s="172"/>
      <c r="J20" s="82"/>
      <c r="K20" s="176"/>
      <c r="L20" s="82"/>
      <c r="M20" s="175"/>
      <c r="N20" s="84"/>
      <c r="O20" s="86"/>
      <c r="P20" s="87"/>
      <c r="Q20" s="19">
        <v>33.6</v>
      </c>
      <c r="R20" s="12" t="e">
        <f>Q20/Q7*100</f>
        <v>#REF!</v>
      </c>
    </row>
    <row r="21" spans="1:18" s="5" customFormat="1" ht="33.75" customHeight="1" hidden="1">
      <c r="A21" s="29"/>
      <c r="B21" s="43"/>
      <c r="C21" s="94"/>
      <c r="D21" s="140"/>
      <c r="E21" s="160"/>
      <c r="F21" s="131"/>
      <c r="G21" s="165"/>
      <c r="H21" s="84"/>
      <c r="I21" s="167"/>
      <c r="J21" s="82"/>
      <c r="K21" s="176"/>
      <c r="L21" s="82"/>
      <c r="M21" s="167"/>
      <c r="N21" s="84"/>
      <c r="O21" s="86"/>
      <c r="P21" s="87"/>
      <c r="Q21" s="19">
        <v>617.9</v>
      </c>
      <c r="R21" s="12" t="e">
        <f>Q21/Q7*100</f>
        <v>#REF!</v>
      </c>
    </row>
    <row r="22" spans="1:18" s="5" customFormat="1" ht="19.5" customHeight="1" hidden="1">
      <c r="A22" s="29"/>
      <c r="B22" s="43"/>
      <c r="C22" s="94"/>
      <c r="D22" s="140"/>
      <c r="E22" s="160"/>
      <c r="F22" s="131"/>
      <c r="G22" s="165"/>
      <c r="H22" s="84"/>
      <c r="I22" s="172"/>
      <c r="J22" s="82"/>
      <c r="K22" s="176"/>
      <c r="L22" s="82"/>
      <c r="M22" s="175"/>
      <c r="N22" s="84"/>
      <c r="O22" s="86"/>
      <c r="P22" s="87"/>
      <c r="Q22" s="19">
        <v>154.1</v>
      </c>
      <c r="R22" s="12" t="e">
        <f>Q22/Q7*100</f>
        <v>#REF!</v>
      </c>
    </row>
    <row r="23" spans="1:18" s="5" customFormat="1" ht="21" customHeight="1" hidden="1">
      <c r="A23" s="29"/>
      <c r="B23" s="43"/>
      <c r="C23" s="94"/>
      <c r="D23" s="140"/>
      <c r="E23" s="160"/>
      <c r="F23" s="131"/>
      <c r="G23" s="165"/>
      <c r="H23" s="84"/>
      <c r="I23" s="172"/>
      <c r="J23" s="82"/>
      <c r="K23" s="176"/>
      <c r="L23" s="82"/>
      <c r="M23" s="175"/>
      <c r="N23" s="84"/>
      <c r="O23" s="86"/>
      <c r="P23" s="87"/>
      <c r="Q23" s="19">
        <v>204.9</v>
      </c>
      <c r="R23" s="12" t="e">
        <f>Q23/Q7*100</f>
        <v>#REF!</v>
      </c>
    </row>
    <row r="24" spans="1:18" s="5" customFormat="1" ht="27" customHeight="1" thickBot="1">
      <c r="A24" s="29" t="s">
        <v>7</v>
      </c>
      <c r="B24" s="44">
        <v>1140</v>
      </c>
      <c r="C24" s="148">
        <v>23.99942</v>
      </c>
      <c r="D24" s="141">
        <f>C24/C8*100</f>
        <v>0.3907845831326348</v>
      </c>
      <c r="E24" s="161">
        <v>1468.3575</v>
      </c>
      <c r="F24" s="132">
        <f>E24/E7*100</f>
        <v>0.4890864853304009</v>
      </c>
      <c r="G24" s="167">
        <v>117.60119</v>
      </c>
      <c r="H24" s="89">
        <f>G24/G7*100</f>
        <v>0.03307000625804251</v>
      </c>
      <c r="I24" s="167">
        <v>43.47976</v>
      </c>
      <c r="J24" s="88">
        <f>I24/I7*100</f>
        <v>0.06610517852628318</v>
      </c>
      <c r="K24" s="167">
        <v>29.65668</v>
      </c>
      <c r="L24" s="88">
        <f>K24/K7*100</f>
        <v>0.08009677943033978</v>
      </c>
      <c r="M24" s="167">
        <v>1244.84765</v>
      </c>
      <c r="N24" s="89">
        <f>M24/M7*100</f>
        <v>8.052973019056337</v>
      </c>
      <c r="O24" s="95">
        <v>2940.69895</v>
      </c>
      <c r="P24" s="91">
        <f>O24/O7*100</f>
        <v>0.37530642118714813</v>
      </c>
      <c r="Q24" s="19">
        <v>166.9</v>
      </c>
      <c r="R24" s="12" t="e">
        <f>Q24/Q7*100</f>
        <v>#REF!</v>
      </c>
    </row>
    <row r="25" spans="1:18" s="5" customFormat="1" ht="26.25" customHeight="1" thickBot="1">
      <c r="A25" s="52" t="s">
        <v>8</v>
      </c>
      <c r="B25" s="53">
        <v>1160</v>
      </c>
      <c r="C25" s="149">
        <f>SUM(C26:C31)</f>
        <v>750.5</v>
      </c>
      <c r="D25" s="137">
        <f>C25/C7*100</f>
        <v>12.220454896036754</v>
      </c>
      <c r="E25" s="122">
        <f>SUM(E26:E31)</f>
        <v>24647.83104</v>
      </c>
      <c r="F25" s="128">
        <f>E25/E7*100</f>
        <v>8.209799762231718</v>
      </c>
      <c r="G25" s="122">
        <f>SUM(G26:G31)</f>
        <v>30152.923350000005</v>
      </c>
      <c r="H25" s="67">
        <f>G25/G7*100</f>
        <v>8.479143483860803</v>
      </c>
      <c r="I25" s="68">
        <f>SUM(I26:I31)</f>
        <v>7885.42533</v>
      </c>
      <c r="J25" s="66">
        <f>I25/I7*100</f>
        <v>11.988737959807633</v>
      </c>
      <c r="K25" s="66">
        <f>SUM(K26:K31)</f>
        <v>1726.48961</v>
      </c>
      <c r="L25" s="66">
        <f>K25/K7*100</f>
        <v>4.662904191600116</v>
      </c>
      <c r="M25" s="66">
        <f>SUM(M26:M31)</f>
        <v>305.19171</v>
      </c>
      <c r="N25" s="67">
        <f>M25/M7*100</f>
        <v>1.9742983057160979</v>
      </c>
      <c r="O25" s="68">
        <f>SUM(O26:O31)</f>
        <v>65482.56093</v>
      </c>
      <c r="P25" s="67">
        <f>O25/O7*100</f>
        <v>8.357205552376474</v>
      </c>
      <c r="Q25" s="19">
        <f>SUM(Q26:Q31)</f>
        <v>2600.4000000000005</v>
      </c>
      <c r="R25" s="12" t="e">
        <f>Q25/Q7*100</f>
        <v>#REF!</v>
      </c>
    </row>
    <row r="26" spans="1:18" s="5" customFormat="1" ht="24" customHeight="1">
      <c r="A26" s="55" t="s">
        <v>9</v>
      </c>
      <c r="B26" s="51">
        <v>1161</v>
      </c>
      <c r="C26" s="93">
        <v>161</v>
      </c>
      <c r="D26" s="139">
        <f>C26/C8*100</f>
        <v>2.621576599949257</v>
      </c>
      <c r="E26" s="157">
        <v>9872.3884</v>
      </c>
      <c r="F26" s="130">
        <f>E26/E7*100</f>
        <v>3.288335261932206</v>
      </c>
      <c r="G26" s="157">
        <v>17585.67543</v>
      </c>
      <c r="H26" s="78">
        <f>G26/G7*100</f>
        <v>4.945174419765688</v>
      </c>
      <c r="I26" s="167">
        <v>1093.97659</v>
      </c>
      <c r="J26" s="77">
        <f>I26/I7*100</f>
        <v>1.6632455603601424</v>
      </c>
      <c r="K26" s="176">
        <v>1093.08578</v>
      </c>
      <c r="L26" s="77">
        <f>K26/K7*100</f>
        <v>2.9522067412502317</v>
      </c>
      <c r="M26" s="176">
        <v>219.61899</v>
      </c>
      <c r="N26" s="78">
        <f>M26/M7*100</f>
        <v>1.4207246974699301</v>
      </c>
      <c r="O26" s="118">
        <v>30032.27508</v>
      </c>
      <c r="P26" s="80">
        <f>O26/O7*100</f>
        <v>3.832866223991671</v>
      </c>
      <c r="Q26" s="19">
        <v>1027.2</v>
      </c>
      <c r="R26" s="12" t="e">
        <f>Q26/Q7*100</f>
        <v>#REF!</v>
      </c>
    </row>
    <row r="27" spans="1:18" s="5" customFormat="1" ht="24" customHeight="1">
      <c r="A27" s="29" t="s">
        <v>10</v>
      </c>
      <c r="B27" s="43">
        <v>1162</v>
      </c>
      <c r="C27" s="94">
        <v>10</v>
      </c>
      <c r="D27" s="140">
        <f>C27/C9*100</f>
        <v>0.16283084471734516</v>
      </c>
      <c r="E27" s="160">
        <v>992.88327</v>
      </c>
      <c r="F27" s="131">
        <f>E27/E7*100</f>
        <v>0.33071359588360155</v>
      </c>
      <c r="G27" s="165">
        <v>2898.83047</v>
      </c>
      <c r="H27" s="84">
        <f>G27/G7*100</f>
        <v>0.8151647256622515</v>
      </c>
      <c r="I27" s="172">
        <v>400.99951</v>
      </c>
      <c r="J27" s="82">
        <f>I27/I7*100</f>
        <v>0.6096662952486877</v>
      </c>
      <c r="K27" s="176">
        <v>65.38428</v>
      </c>
      <c r="L27" s="82">
        <f>K27/K7*100</f>
        <v>0.17658990329907384</v>
      </c>
      <c r="M27" s="176">
        <v>21.37172</v>
      </c>
      <c r="N27" s="84">
        <f>M27/M7*100</f>
        <v>0.13825457639802485</v>
      </c>
      <c r="O27" s="79">
        <v>4390.04925</v>
      </c>
      <c r="P27" s="87">
        <f>O27/O7*100</f>
        <v>0.5602796140872645</v>
      </c>
      <c r="Q27" s="19">
        <v>230.8</v>
      </c>
      <c r="R27" s="12" t="e">
        <f>Q27/Q7*100</f>
        <v>#REF!</v>
      </c>
    </row>
    <row r="28" spans="1:18" s="5" customFormat="1" ht="24" customHeight="1">
      <c r="A28" s="29" t="s">
        <v>11</v>
      </c>
      <c r="B28" s="43">
        <v>1163</v>
      </c>
      <c r="C28" s="94">
        <v>91</v>
      </c>
      <c r="D28" s="140">
        <f>C28/C10*100</f>
        <v>3.5519198052386356</v>
      </c>
      <c r="E28" s="160">
        <v>4160.61304</v>
      </c>
      <c r="F28" s="131">
        <f>E28/E7*100</f>
        <v>1.3858339052672355</v>
      </c>
      <c r="G28" s="165">
        <v>7150.12639</v>
      </c>
      <c r="H28" s="84">
        <f>G28/G7*100</f>
        <v>2.010649079852805</v>
      </c>
      <c r="I28" s="167">
        <v>2319.71046</v>
      </c>
      <c r="J28" s="82">
        <f>I28/I7*100</f>
        <v>3.5268104995884633</v>
      </c>
      <c r="K28" s="176">
        <v>284.20514</v>
      </c>
      <c r="L28" s="82">
        <f>K28/K7*100</f>
        <v>0.7675814154365505</v>
      </c>
      <c r="M28" s="167">
        <v>59.0274</v>
      </c>
      <c r="N28" s="84">
        <f>M28/M7*100</f>
        <v>0.38185079080564277</v>
      </c>
      <c r="O28" s="79">
        <v>14066.18243</v>
      </c>
      <c r="P28" s="87">
        <f>O28/O7*100</f>
        <v>1.7951951822776158</v>
      </c>
      <c r="Q28" s="19">
        <v>826.8</v>
      </c>
      <c r="R28" s="12" t="e">
        <f>Q28/Q7*100</f>
        <v>#REF!</v>
      </c>
    </row>
    <row r="29" spans="1:18" s="5" customFormat="1" ht="24" customHeight="1">
      <c r="A29" s="29" t="s">
        <v>12</v>
      </c>
      <c r="B29" s="43">
        <v>1164</v>
      </c>
      <c r="C29" s="94"/>
      <c r="D29" s="140">
        <f>C29/C26*100</f>
        <v>0</v>
      </c>
      <c r="E29" s="160">
        <v>8049.58179</v>
      </c>
      <c r="F29" s="131">
        <f>E29/E7*100</f>
        <v>2.6811874261211575</v>
      </c>
      <c r="G29" s="165">
        <v>1574.63854</v>
      </c>
      <c r="H29" s="84">
        <f>G29/G7*100</f>
        <v>0.44279574358010254</v>
      </c>
      <c r="I29" s="172">
        <v>3895.07375</v>
      </c>
      <c r="J29" s="82">
        <f>I29/I7*100</f>
        <v>5.921940360682519</v>
      </c>
      <c r="K29" s="176">
        <v>156.19244</v>
      </c>
      <c r="L29" s="82">
        <f>K29/K7*100</f>
        <v>0.42184463720708393</v>
      </c>
      <c r="M29" s="82"/>
      <c r="N29" s="84">
        <f>M29/M7*100</f>
        <v>0</v>
      </c>
      <c r="O29" s="79">
        <v>13675.48652</v>
      </c>
      <c r="P29" s="87">
        <f>O29/O7*100</f>
        <v>1.745332654270607</v>
      </c>
      <c r="Q29" s="19">
        <v>176.8</v>
      </c>
      <c r="R29" s="12" t="e">
        <f>Q29/Q7*100</f>
        <v>#REF!</v>
      </c>
    </row>
    <row r="30" spans="1:18" s="5" customFormat="1" ht="24" customHeight="1">
      <c r="A30" s="29" t="s">
        <v>13</v>
      </c>
      <c r="B30" s="43">
        <v>1165</v>
      </c>
      <c r="C30" s="94">
        <v>488.5</v>
      </c>
      <c r="D30" s="140">
        <f>C30/C8*100</f>
        <v>7.954286764442312</v>
      </c>
      <c r="E30" s="160">
        <v>685.76454</v>
      </c>
      <c r="F30" s="131">
        <f>E30/E7*100</f>
        <v>0.22841724078286052</v>
      </c>
      <c r="G30" s="165">
        <v>609.65834</v>
      </c>
      <c r="H30" s="84">
        <f>G30/G7*100</f>
        <v>0.17143878492273595</v>
      </c>
      <c r="I30" s="172">
        <v>175.66502</v>
      </c>
      <c r="J30" s="82">
        <f>I30/I7*100</f>
        <v>0.26707524392782084</v>
      </c>
      <c r="K30" s="176">
        <v>101.62197</v>
      </c>
      <c r="L30" s="82">
        <f>K30/K7*100</f>
        <v>0.27446067855088996</v>
      </c>
      <c r="M30" s="167">
        <v>5.1736</v>
      </c>
      <c r="N30" s="84">
        <f>M30/M7*100</f>
        <v>0.03346824104250015</v>
      </c>
      <c r="O30" s="79">
        <v>2071.97347</v>
      </c>
      <c r="P30" s="87">
        <f>O30/O7*100</f>
        <v>0.2644354151996473</v>
      </c>
      <c r="Q30" s="19">
        <v>56.9</v>
      </c>
      <c r="R30" s="12" t="e">
        <f>Q30/Q7*100</f>
        <v>#REF!</v>
      </c>
    </row>
    <row r="31" spans="1:18" s="5" customFormat="1" ht="23.25" customHeight="1" thickBot="1">
      <c r="A31" s="107" t="s">
        <v>52</v>
      </c>
      <c r="B31" s="108">
        <v>1166</v>
      </c>
      <c r="C31" s="150"/>
      <c r="D31" s="142">
        <f>C31/C28*100</f>
        <v>0</v>
      </c>
      <c r="E31" s="159">
        <v>886.6</v>
      </c>
      <c r="F31" s="133">
        <f>E31/E7*100</f>
        <v>0.29531233224465664</v>
      </c>
      <c r="G31" s="159">
        <v>333.99418</v>
      </c>
      <c r="H31" s="110">
        <f>G31/G7*100</f>
        <v>0.09392073007721925</v>
      </c>
      <c r="I31" s="167"/>
      <c r="J31" s="109">
        <f>I31/I7*100</f>
        <v>0</v>
      </c>
      <c r="K31" s="176">
        <v>26</v>
      </c>
      <c r="L31" s="109">
        <f>K31/K7*100</f>
        <v>0.07022081585628716</v>
      </c>
      <c r="M31" s="109"/>
      <c r="N31" s="110">
        <f>M31/M7*100</f>
        <v>0</v>
      </c>
      <c r="O31" s="111">
        <v>1246.59418</v>
      </c>
      <c r="P31" s="112">
        <f>O31/O7*100</f>
        <v>0.15909646254966955</v>
      </c>
      <c r="Q31" s="19">
        <v>281.9</v>
      </c>
      <c r="R31" s="12" t="e">
        <f>Q31/Q7*100</f>
        <v>#REF!</v>
      </c>
    </row>
    <row r="32" spans="1:18" s="5" customFormat="1" ht="40.5" customHeight="1" thickBot="1">
      <c r="A32" s="52" t="s">
        <v>53</v>
      </c>
      <c r="B32" s="53">
        <v>1170</v>
      </c>
      <c r="C32" s="149">
        <f>C33+C34</f>
        <v>0</v>
      </c>
      <c r="D32" s="137">
        <f>C32/C7*100</f>
        <v>0</v>
      </c>
      <c r="E32" s="162">
        <f>E33+E34</f>
        <v>38029.12574</v>
      </c>
      <c r="F32" s="128">
        <f>E32/E7*100</f>
        <v>12.666895799125541</v>
      </c>
      <c r="G32" s="122">
        <f>G33+G34</f>
        <v>4.0466</v>
      </c>
      <c r="H32" s="67">
        <f>G32/G7*100</f>
        <v>0.001137922901322638</v>
      </c>
      <c r="I32" s="114">
        <f>I33+I34</f>
        <v>703.9334</v>
      </c>
      <c r="J32" s="66">
        <f>I32/I7*100</f>
        <v>1.0702368890171776</v>
      </c>
      <c r="K32" s="177">
        <f>K34</f>
        <v>0</v>
      </c>
      <c r="L32" s="66">
        <f>K32/K7*100</f>
        <v>0</v>
      </c>
      <c r="M32" s="177">
        <f>M33+M34</f>
        <v>0.88116</v>
      </c>
      <c r="N32" s="67">
        <f>M32/M7*100</f>
        <v>0.005700261960145631</v>
      </c>
      <c r="O32" s="114">
        <f>O33+O34</f>
        <v>38742.9869</v>
      </c>
      <c r="P32" s="67">
        <f>O32/O7*100</f>
        <v>4.94456998379231</v>
      </c>
      <c r="Q32" s="19">
        <v>1783.2</v>
      </c>
      <c r="R32" s="12" t="e">
        <f>Q32/Q7*100</f>
        <v>#REF!</v>
      </c>
    </row>
    <row r="33" spans="1:18" s="5" customFormat="1" ht="43.5" customHeight="1">
      <c r="A33" s="113" t="s">
        <v>54</v>
      </c>
      <c r="B33" s="115">
        <v>1171</v>
      </c>
      <c r="C33" s="151"/>
      <c r="D33" s="143">
        <f>C33/C7*100</f>
        <v>0</v>
      </c>
      <c r="E33" s="163"/>
      <c r="F33" s="129"/>
      <c r="G33" s="123"/>
      <c r="H33" s="71"/>
      <c r="I33" s="167"/>
      <c r="J33" s="70"/>
      <c r="K33" s="167"/>
      <c r="L33" s="70"/>
      <c r="M33" s="167"/>
      <c r="N33" s="71"/>
      <c r="O33" s="90"/>
      <c r="P33" s="74">
        <f>O33/O7*100</f>
        <v>0</v>
      </c>
      <c r="Q33" s="19"/>
      <c r="R33" s="12"/>
    </row>
    <row r="34" spans="1:18" s="5" customFormat="1" ht="57.75" customHeight="1" thickBot="1">
      <c r="A34" s="61" t="s">
        <v>55</v>
      </c>
      <c r="B34" s="44">
        <v>1172</v>
      </c>
      <c r="C34" s="152"/>
      <c r="D34" s="141">
        <f>C34/C7*100</f>
        <v>0</v>
      </c>
      <c r="E34" s="164">
        <v>38029.12574</v>
      </c>
      <c r="F34" s="132">
        <f>E34/E7*100</f>
        <v>12.666895799125541</v>
      </c>
      <c r="G34" s="164">
        <v>4.0466</v>
      </c>
      <c r="H34" s="89">
        <f>G34/G7*100</f>
        <v>0.001137922901322638</v>
      </c>
      <c r="I34" s="173">
        <v>703.9334</v>
      </c>
      <c r="J34" s="88">
        <f>I34/I7*100</f>
        <v>1.0702368890171776</v>
      </c>
      <c r="K34" s="88"/>
      <c r="L34" s="88">
        <f>K34/K7*100</f>
        <v>0</v>
      </c>
      <c r="M34" s="88">
        <v>0.88116</v>
      </c>
      <c r="N34" s="89">
        <f>M34/M7*100</f>
        <v>0.005700261960145631</v>
      </c>
      <c r="O34" s="98">
        <v>38742.9869</v>
      </c>
      <c r="P34" s="91">
        <f>O34/O7*100</f>
        <v>4.94456998379231</v>
      </c>
      <c r="Q34" s="19"/>
      <c r="R34" s="12">
        <f>Q34/Q8*100</f>
        <v>0</v>
      </c>
    </row>
    <row r="35" spans="1:18" s="5" customFormat="1" ht="24" customHeight="1" thickBot="1">
      <c r="A35" s="57" t="s">
        <v>14</v>
      </c>
      <c r="B35" s="53">
        <v>1300</v>
      </c>
      <c r="C35" s="149">
        <f>C36+C38</f>
        <v>0</v>
      </c>
      <c r="D35" s="137">
        <f>C35/C7*100</f>
        <v>0</v>
      </c>
      <c r="E35" s="122">
        <f>E36+E38</f>
        <v>29828.56002</v>
      </c>
      <c r="F35" s="128">
        <f>E35/E7*100</f>
        <v>9.935418031813583</v>
      </c>
      <c r="G35" s="122">
        <f>G36+G38</f>
        <v>2792.1171299999996</v>
      </c>
      <c r="H35" s="67">
        <f>G35/G7*100</f>
        <v>0.7851564338956747</v>
      </c>
      <c r="I35" s="68">
        <f>I36+I38</f>
        <v>14781.07704</v>
      </c>
      <c r="J35" s="66">
        <f>I35/I7*100</f>
        <v>22.47265708320252</v>
      </c>
      <c r="K35" s="66">
        <f>K36+K38</f>
        <v>15635.96009</v>
      </c>
      <c r="L35" s="66">
        <f>K35/K7*100</f>
        <v>42.229610546774815</v>
      </c>
      <c r="M35" s="66">
        <f>M36+M38</f>
        <v>2666.18345</v>
      </c>
      <c r="N35" s="67">
        <f>M35/M7*100</f>
        <v>17.247655475515046</v>
      </c>
      <c r="O35" s="68">
        <f>O36+O38+O37</f>
        <v>67795.23795</v>
      </c>
      <c r="P35" s="67">
        <f>O35/O7*100</f>
        <v>8.652360735037371</v>
      </c>
      <c r="Q35" s="19">
        <f>Q36+Q38+Q37</f>
        <v>37536.8</v>
      </c>
      <c r="R35" s="12" t="e">
        <f>Q35/Q7*100</f>
        <v>#REF!</v>
      </c>
    </row>
    <row r="36" spans="1:18" s="5" customFormat="1" ht="40.5" customHeight="1">
      <c r="A36" s="56" t="s">
        <v>15</v>
      </c>
      <c r="B36" s="51">
        <v>1310</v>
      </c>
      <c r="C36" s="153"/>
      <c r="D36" s="139">
        <f>C36/C7*100</f>
        <v>0</v>
      </c>
      <c r="E36" s="165">
        <v>69.99909</v>
      </c>
      <c r="F36" s="130">
        <f>E36/E7*100</f>
        <v>0.02331558146052743</v>
      </c>
      <c r="G36" s="168"/>
      <c r="H36" s="78">
        <f>G36/G7*100</f>
        <v>0</v>
      </c>
      <c r="I36" s="167">
        <v>330.0455</v>
      </c>
      <c r="J36" s="77">
        <f>I36/I7*100</f>
        <v>0.5017901823583294</v>
      </c>
      <c r="K36" s="167">
        <v>15561.68109</v>
      </c>
      <c r="L36" s="77">
        <f>K36/K7*100</f>
        <v>42.02899777827523</v>
      </c>
      <c r="M36" s="167">
        <v>1422.41545</v>
      </c>
      <c r="N36" s="78">
        <f>M36/M7*100</f>
        <v>9.201666758770745</v>
      </c>
      <c r="O36" s="90">
        <v>19235.48135</v>
      </c>
      <c r="P36" s="80">
        <f>O36/O7*100</f>
        <v>2.454926460690793</v>
      </c>
      <c r="Q36" s="19">
        <v>518.2</v>
      </c>
      <c r="R36" s="12" t="e">
        <f>Q36/Q7*100</f>
        <v>#REF!</v>
      </c>
    </row>
    <row r="37" spans="1:18" s="5" customFormat="1" ht="37.5" customHeight="1">
      <c r="A37" s="27" t="s">
        <v>34</v>
      </c>
      <c r="B37" s="43">
        <v>1320</v>
      </c>
      <c r="C37" s="147"/>
      <c r="D37" s="140"/>
      <c r="E37" s="158"/>
      <c r="F37" s="131"/>
      <c r="G37" s="158"/>
      <c r="H37" s="84"/>
      <c r="I37" s="170"/>
      <c r="J37" s="82"/>
      <c r="K37" s="82"/>
      <c r="L37" s="82"/>
      <c r="M37" s="82"/>
      <c r="N37" s="84"/>
      <c r="O37" s="99">
        <v>240</v>
      </c>
      <c r="P37" s="80">
        <f>O37/O8*100</f>
        <v>0.030629976960040585</v>
      </c>
      <c r="Q37" s="19">
        <v>36502.3</v>
      </c>
      <c r="R37" s="12" t="e">
        <f>Q37/Q7*100</f>
        <v>#REF!</v>
      </c>
    </row>
    <row r="38" spans="1:18" s="5" customFormat="1" ht="24" customHeight="1">
      <c r="A38" s="27" t="s">
        <v>16</v>
      </c>
      <c r="B38" s="42">
        <v>1340</v>
      </c>
      <c r="C38" s="147">
        <f>SUM(C39:C41)</f>
        <v>0</v>
      </c>
      <c r="D38" s="140">
        <f>C38/C7*100</f>
        <v>0</v>
      </c>
      <c r="E38" s="166">
        <f>SUM(E39:E41)</f>
        <v>29758.56093</v>
      </c>
      <c r="F38" s="131">
        <f>E38/E7*100</f>
        <v>9.912102450353055</v>
      </c>
      <c r="G38" s="158">
        <f>G39+G41</f>
        <v>2792.1171299999996</v>
      </c>
      <c r="H38" s="84">
        <f>G38/G7*100</f>
        <v>0.7851564338956747</v>
      </c>
      <c r="I38" s="170">
        <f>I39+I41</f>
        <v>14451.03154</v>
      </c>
      <c r="J38" s="82">
        <f>I38/I7*100</f>
        <v>21.97086690084419</v>
      </c>
      <c r="K38" s="82">
        <f>K39+K41</f>
        <v>74.279</v>
      </c>
      <c r="L38" s="82">
        <f>K38/K7*100</f>
        <v>0.20061276849958282</v>
      </c>
      <c r="M38" s="82">
        <f>M39+M41</f>
        <v>1243.768</v>
      </c>
      <c r="N38" s="84">
        <f>M38/M7*100</f>
        <v>8.045988716744304</v>
      </c>
      <c r="O38" s="182">
        <f>O39+O41+O40</f>
        <v>48319.7566</v>
      </c>
      <c r="P38" s="87">
        <f>O38/O7*100</f>
        <v>6.1668042973865385</v>
      </c>
      <c r="Q38" s="19">
        <f>SUM(Q39:Q41)</f>
        <v>516.3</v>
      </c>
      <c r="R38" s="12" t="e">
        <f>Q38/Q7*100</f>
        <v>#REF!</v>
      </c>
    </row>
    <row r="39" spans="1:18" s="5" customFormat="1" ht="23.25" customHeight="1">
      <c r="A39" s="29" t="s">
        <v>17</v>
      </c>
      <c r="B39" s="43">
        <v>1341</v>
      </c>
      <c r="C39" s="147"/>
      <c r="D39" s="140">
        <f>C39/C7*100</f>
        <v>0</v>
      </c>
      <c r="E39" s="158"/>
      <c r="F39" s="131">
        <f>E39/E7*100</f>
        <v>0</v>
      </c>
      <c r="G39" s="158">
        <v>2542.49844</v>
      </c>
      <c r="H39" s="84">
        <f>G39/G7*100</f>
        <v>0.7149624873852323</v>
      </c>
      <c r="I39" s="172">
        <v>9230.71594</v>
      </c>
      <c r="J39" s="82">
        <f>I39/I7*100</f>
        <v>14.034072983363016</v>
      </c>
      <c r="K39" s="82"/>
      <c r="L39" s="82">
        <f>K39/K7*100</f>
        <v>0</v>
      </c>
      <c r="M39" s="82"/>
      <c r="N39" s="84">
        <f>M39/M7*100</f>
        <v>0</v>
      </c>
      <c r="O39" s="86">
        <v>11773.21438</v>
      </c>
      <c r="P39" s="87">
        <f>O39/O7*100</f>
        <v>1.5025553550209105</v>
      </c>
      <c r="Q39" s="19">
        <v>196.6</v>
      </c>
      <c r="R39" s="12" t="e">
        <f>Q39/Q7*100</f>
        <v>#REF!</v>
      </c>
    </row>
    <row r="40" spans="1:18" s="5" customFormat="1" ht="24" customHeight="1">
      <c r="A40" s="29" t="s">
        <v>27</v>
      </c>
      <c r="B40" s="43">
        <v>1342</v>
      </c>
      <c r="C40" s="147"/>
      <c r="D40" s="140"/>
      <c r="E40" s="158">
        <v>27578.63106</v>
      </c>
      <c r="F40" s="131">
        <f>E40/E7*100</f>
        <v>9.186002547308288</v>
      </c>
      <c r="G40" s="169"/>
      <c r="H40" s="84"/>
      <c r="I40" s="170"/>
      <c r="J40" s="82"/>
      <c r="K40" s="82"/>
      <c r="L40" s="82"/>
      <c r="M40" s="82"/>
      <c r="N40" s="84"/>
      <c r="O40" s="99">
        <v>27578.63106</v>
      </c>
      <c r="P40" s="87">
        <f>O40/O8*100</f>
        <v>3.5197201414885826</v>
      </c>
      <c r="Q40" s="19"/>
      <c r="R40" s="12"/>
    </row>
    <row r="41" spans="1:18" s="5" customFormat="1" ht="25.5" customHeight="1" thickBot="1">
      <c r="A41" s="107" t="s">
        <v>18</v>
      </c>
      <c r="B41" s="108">
        <v>1343</v>
      </c>
      <c r="C41" s="150"/>
      <c r="D41" s="142">
        <f>C41/C7*100</f>
        <v>0</v>
      </c>
      <c r="E41" s="159">
        <v>2179.92987</v>
      </c>
      <c r="F41" s="133">
        <f>E41/E7*100</f>
        <v>0.7260999030447678</v>
      </c>
      <c r="G41" s="159">
        <v>249.61869</v>
      </c>
      <c r="H41" s="110">
        <f>G41/G7*100</f>
        <v>0.07019394651044239</v>
      </c>
      <c r="I41" s="183">
        <v>5220.3156</v>
      </c>
      <c r="J41" s="109">
        <f>I41/I7*100</f>
        <v>7.936793917481172</v>
      </c>
      <c r="K41" s="183">
        <v>74.279</v>
      </c>
      <c r="L41" s="109">
        <f>K41/K7*100</f>
        <v>0.20061276849958282</v>
      </c>
      <c r="M41" s="183">
        <v>1243.768</v>
      </c>
      <c r="N41" s="110">
        <f>M41/M7*100</f>
        <v>8.045988716744304</v>
      </c>
      <c r="O41" s="184">
        <v>8967.91116</v>
      </c>
      <c r="P41" s="112">
        <f>O41/O7*100</f>
        <v>1.1445288008770453</v>
      </c>
      <c r="Q41" s="19">
        <v>319.7</v>
      </c>
      <c r="R41" s="12" t="e">
        <f>Q41/Q7*100</f>
        <v>#REF!</v>
      </c>
    </row>
    <row r="42" spans="1:18" s="5" customFormat="1" ht="20.25" customHeight="1" hidden="1" thickBot="1">
      <c r="A42" s="59" t="s">
        <v>19</v>
      </c>
      <c r="B42" s="53">
        <v>2000</v>
      </c>
      <c r="C42" s="149">
        <f>C43</f>
        <v>0</v>
      </c>
      <c r="D42" s="137">
        <f>C42/C7*100</f>
        <v>0</v>
      </c>
      <c r="E42" s="122">
        <f>E43+E52</f>
        <v>0</v>
      </c>
      <c r="F42" s="128">
        <f>E42/E7*100</f>
        <v>0</v>
      </c>
      <c r="G42" s="122">
        <f>G43+G52</f>
        <v>0</v>
      </c>
      <c r="H42" s="67">
        <f>G42/G7*100</f>
        <v>0</v>
      </c>
      <c r="I42" s="68">
        <f>I43+I52</f>
        <v>0</v>
      </c>
      <c r="J42" s="66">
        <f>I42/I7*100</f>
        <v>0</v>
      </c>
      <c r="K42" s="92">
        <f>K43+K52</f>
        <v>0</v>
      </c>
      <c r="L42" s="66">
        <f>K42/K7*100</f>
        <v>0</v>
      </c>
      <c r="M42" s="92">
        <f>M43+M52</f>
        <v>0</v>
      </c>
      <c r="N42" s="67">
        <f>M42/M7*100</f>
        <v>0</v>
      </c>
      <c r="O42" s="68">
        <f>O43+O52</f>
        <v>0</v>
      </c>
      <c r="P42" s="67">
        <f>O42/O7*100</f>
        <v>0</v>
      </c>
      <c r="Q42" s="19" t="e">
        <f>Q43+Q51+Q52</f>
        <v>#REF!</v>
      </c>
      <c r="R42" s="12" t="e">
        <f>Q42/Q7*100</f>
        <v>#REF!</v>
      </c>
    </row>
    <row r="43" spans="1:18" s="5" customFormat="1" ht="21.75" customHeight="1" hidden="1">
      <c r="A43" s="58" t="s">
        <v>20</v>
      </c>
      <c r="B43" s="41">
        <v>2100</v>
      </c>
      <c r="C43" s="117">
        <f>C44+C45+C48</f>
        <v>0</v>
      </c>
      <c r="D43" s="144">
        <f>C43/C7*100</f>
        <v>0</v>
      </c>
      <c r="E43" s="136">
        <f>E44+E45+E48+E51</f>
        <v>0</v>
      </c>
      <c r="F43" s="130">
        <f>E43/E7*100</f>
        <v>0</v>
      </c>
      <c r="G43" s="167">
        <f>G44+G45+G48+G51</f>
        <v>0</v>
      </c>
      <c r="H43" s="78">
        <f>G43/G7*100</f>
        <v>0</v>
      </c>
      <c r="I43" s="174">
        <f>I44+I45+I48+I51</f>
        <v>0</v>
      </c>
      <c r="J43" s="77">
        <f>I43/I7*100</f>
        <v>0</v>
      </c>
      <c r="K43" s="76">
        <f>K44+K45+K48+K51</f>
        <v>0</v>
      </c>
      <c r="L43" s="77">
        <f>K43/K7*100</f>
        <v>0</v>
      </c>
      <c r="M43" s="76">
        <f>M44+M45+M48+M51</f>
        <v>0</v>
      </c>
      <c r="N43" s="78">
        <f>M43/M7*100</f>
        <v>0</v>
      </c>
      <c r="O43" s="79">
        <f>O44+O48+O51+O45</f>
        <v>0</v>
      </c>
      <c r="P43" s="80">
        <f>O43/O7*100</f>
        <v>0</v>
      </c>
      <c r="Q43" s="19">
        <f>Q44+Q45+Q48</f>
        <v>1054.3</v>
      </c>
      <c r="R43" s="12" t="e">
        <f>Q43/Q7*100</f>
        <v>#REF!</v>
      </c>
    </row>
    <row r="44" spans="1:18" s="5" customFormat="1" ht="36" customHeight="1" hidden="1">
      <c r="A44" s="30" t="s">
        <v>21</v>
      </c>
      <c r="B44" s="43">
        <v>2110</v>
      </c>
      <c r="C44" s="154"/>
      <c r="D44" s="140">
        <f>C44/C7*100</f>
        <v>0</v>
      </c>
      <c r="E44" s="126"/>
      <c r="F44" s="131">
        <f>E44/E7*100</f>
        <v>0</v>
      </c>
      <c r="G44" s="158"/>
      <c r="H44" s="84">
        <f>G44/G7*100</f>
        <v>0</v>
      </c>
      <c r="I44" s="167"/>
      <c r="J44" s="82">
        <f>I44/I7*100</f>
        <v>0</v>
      </c>
      <c r="K44" s="75"/>
      <c r="L44" s="82">
        <f>K44/K7*100</f>
        <v>0</v>
      </c>
      <c r="M44" s="75"/>
      <c r="N44" s="84">
        <f>M44/M7*100</f>
        <v>0</v>
      </c>
      <c r="O44" s="79"/>
      <c r="P44" s="87">
        <f>O44/O7*100</f>
        <v>0</v>
      </c>
      <c r="Q44" s="19">
        <v>233.4</v>
      </c>
      <c r="R44" s="12" t="e">
        <f>Q44/Q7*100</f>
        <v>#REF!</v>
      </c>
    </row>
    <row r="45" spans="1:18" s="5" customFormat="1" ht="20.25" customHeight="1" hidden="1">
      <c r="A45" s="31" t="s">
        <v>24</v>
      </c>
      <c r="B45" s="42">
        <v>2120</v>
      </c>
      <c r="C45" s="147">
        <f>C46</f>
        <v>0</v>
      </c>
      <c r="D45" s="140">
        <f>C45/C7*100</f>
        <v>0</v>
      </c>
      <c r="E45" s="126">
        <f>E47</f>
        <v>0</v>
      </c>
      <c r="F45" s="131">
        <f>E45/E7*100</f>
        <v>0</v>
      </c>
      <c r="G45" s="158">
        <f>G47</f>
        <v>0</v>
      </c>
      <c r="H45" s="84">
        <f>G45/G7*100</f>
        <v>0</v>
      </c>
      <c r="I45" s="85">
        <f>I47</f>
        <v>0</v>
      </c>
      <c r="J45" s="82">
        <f>I45/I7*100</f>
        <v>0</v>
      </c>
      <c r="K45" s="83">
        <f>K47</f>
        <v>0</v>
      </c>
      <c r="L45" s="82">
        <f>K45/K7*100</f>
        <v>0</v>
      </c>
      <c r="M45" s="116">
        <f>M46+M47</f>
        <v>0</v>
      </c>
      <c r="N45" s="84">
        <f>M45/M7*100</f>
        <v>0</v>
      </c>
      <c r="O45" s="116">
        <f>O46+O47</f>
        <v>0</v>
      </c>
      <c r="P45" s="87">
        <f>O45/O7*100</f>
        <v>0</v>
      </c>
      <c r="Q45" s="19">
        <f>Q47+Q46</f>
        <v>120</v>
      </c>
      <c r="R45" s="12" t="e">
        <f>Q45/Q7*100</f>
        <v>#REF!</v>
      </c>
    </row>
    <row r="46" spans="1:18" s="5" customFormat="1" ht="20.25" customHeight="1" hidden="1">
      <c r="A46" s="31" t="s">
        <v>32</v>
      </c>
      <c r="B46" s="43">
        <v>2121</v>
      </c>
      <c r="C46" s="147"/>
      <c r="D46" s="140">
        <f>C46/C7*100</f>
        <v>0</v>
      </c>
      <c r="E46" s="126"/>
      <c r="F46" s="131"/>
      <c r="G46" s="158"/>
      <c r="H46" s="84"/>
      <c r="I46" s="85"/>
      <c r="J46" s="82"/>
      <c r="K46" s="83"/>
      <c r="L46" s="82"/>
      <c r="M46" s="83"/>
      <c r="N46" s="84"/>
      <c r="O46" s="79"/>
      <c r="P46" s="87">
        <f>O46/O7*100</f>
        <v>0</v>
      </c>
      <c r="Q46" s="19">
        <v>120</v>
      </c>
      <c r="R46" s="12" t="e">
        <f>Q46/Q7*100</f>
        <v>#REF!</v>
      </c>
    </row>
    <row r="47" spans="1:18" s="5" customFormat="1" ht="20.25" customHeight="1" hidden="1">
      <c r="A47" s="31" t="s">
        <v>25</v>
      </c>
      <c r="B47" s="43">
        <v>2123</v>
      </c>
      <c r="C47" s="147"/>
      <c r="D47" s="140">
        <f>C47/C7*100</f>
        <v>0</v>
      </c>
      <c r="E47" s="124"/>
      <c r="F47" s="131">
        <f>E47/E7*100</f>
        <v>0</v>
      </c>
      <c r="G47" s="158"/>
      <c r="H47" s="84">
        <f>G47/G7*100</f>
        <v>0</v>
      </c>
      <c r="I47" s="85"/>
      <c r="J47" s="82">
        <f>I47/I7*100</f>
        <v>0</v>
      </c>
      <c r="K47" s="83"/>
      <c r="L47" s="82">
        <f>K47/K7*100</f>
        <v>0</v>
      </c>
      <c r="M47" s="83"/>
      <c r="N47" s="84">
        <f>M47/M7*100</f>
        <v>0</v>
      </c>
      <c r="O47" s="90"/>
      <c r="P47" s="87">
        <f>O47/O7*100</f>
        <v>0</v>
      </c>
      <c r="Q47" s="19"/>
      <c r="R47" s="12" t="e">
        <f>Q47/Q7*100</f>
        <v>#REF!</v>
      </c>
    </row>
    <row r="48" spans="1:18" s="5" customFormat="1" ht="24" customHeight="1" hidden="1">
      <c r="A48" s="31" t="s">
        <v>56</v>
      </c>
      <c r="B48" s="42">
        <v>2130</v>
      </c>
      <c r="C48" s="147"/>
      <c r="D48" s="140">
        <f>C48/C7*100</f>
        <v>0</v>
      </c>
      <c r="E48" s="124">
        <f>E49</f>
        <v>0</v>
      </c>
      <c r="F48" s="131">
        <f>E48/E7*100</f>
        <v>0</v>
      </c>
      <c r="G48" s="124">
        <f>G49</f>
        <v>0</v>
      </c>
      <c r="H48" s="84">
        <f>G48/G7*100</f>
        <v>0</v>
      </c>
      <c r="I48" s="85">
        <f>I49</f>
        <v>0</v>
      </c>
      <c r="J48" s="82">
        <f>I48/I7*100</f>
        <v>0</v>
      </c>
      <c r="K48" s="83">
        <f>K49+K50</f>
        <v>0</v>
      </c>
      <c r="L48" s="82">
        <f>K48/K7*100</f>
        <v>0</v>
      </c>
      <c r="M48" s="83">
        <f>M49+M50</f>
        <v>0</v>
      </c>
      <c r="N48" s="84">
        <f>M48/M7*100</f>
        <v>0</v>
      </c>
      <c r="O48" s="99">
        <f>O49+O50</f>
        <v>0</v>
      </c>
      <c r="P48" s="87">
        <f>O48/O7*100</f>
        <v>0</v>
      </c>
      <c r="Q48" s="19">
        <f>Q49+Q50</f>
        <v>700.9</v>
      </c>
      <c r="R48" s="12" t="e">
        <f>Q48/Q7*100</f>
        <v>#REF!</v>
      </c>
    </row>
    <row r="49" spans="1:18" s="5" customFormat="1" ht="23.25" customHeight="1" hidden="1">
      <c r="A49" s="29" t="s">
        <v>57</v>
      </c>
      <c r="B49" s="43">
        <v>2133</v>
      </c>
      <c r="C49" s="147"/>
      <c r="D49" s="140">
        <f>C49/C7*100</f>
        <v>0</v>
      </c>
      <c r="E49" s="126"/>
      <c r="F49" s="131">
        <f>E49/E7*100</f>
        <v>0</v>
      </c>
      <c r="G49" s="75"/>
      <c r="H49" s="84">
        <f>G49/G7*100</f>
        <v>0</v>
      </c>
      <c r="I49" s="94"/>
      <c r="J49" s="82">
        <f>I49/I7*100</f>
        <v>0</v>
      </c>
      <c r="K49" s="83"/>
      <c r="L49" s="82">
        <f>K49/K7*100</f>
        <v>0</v>
      </c>
      <c r="M49" s="75"/>
      <c r="N49" s="84">
        <f>M49/M7*100</f>
        <v>0</v>
      </c>
      <c r="O49" s="86"/>
      <c r="P49" s="87">
        <f>O49/O7*100</f>
        <v>0</v>
      </c>
      <c r="Q49" s="19">
        <v>700.9</v>
      </c>
      <c r="R49" s="12" t="e">
        <f>Q49/Q7*100</f>
        <v>#REF!</v>
      </c>
    </row>
    <row r="50" spans="1:18" s="5" customFormat="1" ht="34.5" customHeight="1" hidden="1">
      <c r="A50" s="32" t="s">
        <v>35</v>
      </c>
      <c r="B50" s="44">
        <v>2134</v>
      </c>
      <c r="C50" s="152"/>
      <c r="D50" s="141"/>
      <c r="E50" s="125"/>
      <c r="F50" s="132"/>
      <c r="G50" s="125"/>
      <c r="H50" s="89"/>
      <c r="I50" s="97"/>
      <c r="J50" s="88"/>
      <c r="K50" s="96"/>
      <c r="L50" s="88"/>
      <c r="M50" s="96"/>
      <c r="N50" s="89"/>
      <c r="O50" s="98"/>
      <c r="P50" s="91"/>
      <c r="Q50" s="20"/>
      <c r="R50" s="13"/>
    </row>
    <row r="51" spans="1:18" s="24" customFormat="1" ht="21" customHeight="1" hidden="1">
      <c r="A51" s="33" t="s">
        <v>37</v>
      </c>
      <c r="B51" s="62">
        <v>2140</v>
      </c>
      <c r="C51" s="105"/>
      <c r="D51" s="145">
        <f>C51/C7*100</f>
        <v>0</v>
      </c>
      <c r="E51" s="126"/>
      <c r="F51" s="134">
        <f>E51/E7*100</f>
        <v>0</v>
      </c>
      <c r="G51" s="126"/>
      <c r="H51" s="104">
        <f>G51/G7*100</f>
        <v>0</v>
      </c>
      <c r="I51" s="75"/>
      <c r="J51" s="101">
        <f>I51/I7*100</f>
        <v>0</v>
      </c>
      <c r="K51" s="101"/>
      <c r="L51" s="101">
        <f>K51/K7*100</f>
        <v>0</v>
      </c>
      <c r="M51" s="101"/>
      <c r="N51" s="104">
        <f>M51/M7*100</f>
        <v>0</v>
      </c>
      <c r="O51" s="79"/>
      <c r="P51" s="103">
        <f>O51/O7*100</f>
        <v>0</v>
      </c>
      <c r="Q51" s="15"/>
      <c r="R51" s="23" t="e">
        <f>Q51/Q7*100</f>
        <v>#REF!</v>
      </c>
    </row>
    <row r="52" spans="1:18" ht="20.25" customHeight="1" hidden="1">
      <c r="A52" s="33" t="s">
        <v>29</v>
      </c>
      <c r="B52" s="62">
        <v>2400</v>
      </c>
      <c r="C52" s="105"/>
      <c r="D52" s="145"/>
      <c r="E52" s="126">
        <f>E53</f>
        <v>0</v>
      </c>
      <c r="F52" s="134">
        <f>E52/E7*100</f>
        <v>0</v>
      </c>
      <c r="G52" s="100"/>
      <c r="H52" s="104"/>
      <c r="I52" s="105"/>
      <c r="J52" s="101"/>
      <c r="K52" s="156">
        <f>K53</f>
        <v>0</v>
      </c>
      <c r="L52" s="101">
        <f>K52/K7*100</f>
        <v>0</v>
      </c>
      <c r="M52" s="101">
        <f>M53</f>
        <v>0</v>
      </c>
      <c r="N52" s="104">
        <f>M52/M7*100</f>
        <v>0</v>
      </c>
      <c r="O52" s="79">
        <f>O53+O54</f>
        <v>0</v>
      </c>
      <c r="P52" s="103">
        <f>O52/O7*100</f>
        <v>0</v>
      </c>
      <c r="Q52" s="21" t="e">
        <f>#REF!+Q54</f>
        <v>#REF!</v>
      </c>
      <c r="R52" s="16" t="e">
        <f>Q52/Q7*100</f>
        <v>#REF!</v>
      </c>
    </row>
    <row r="53" spans="1:18" ht="35.25" customHeight="1" hidden="1">
      <c r="A53" s="31" t="s">
        <v>30</v>
      </c>
      <c r="B53" s="45">
        <v>2410</v>
      </c>
      <c r="C53" s="105"/>
      <c r="D53" s="145"/>
      <c r="E53" s="126"/>
      <c r="F53" s="134">
        <f>E53/E7*100</f>
        <v>0</v>
      </c>
      <c r="G53" s="100"/>
      <c r="H53" s="102"/>
      <c r="I53" s="105"/>
      <c r="J53" s="101"/>
      <c r="K53" s="81"/>
      <c r="L53" s="101">
        <f>K53/K7*100</f>
        <v>0</v>
      </c>
      <c r="M53" s="101"/>
      <c r="N53" s="104">
        <f>M53/M7*100</f>
        <v>0</v>
      </c>
      <c r="O53" s="79"/>
      <c r="P53" s="103">
        <f>O53/O7*100</f>
        <v>0</v>
      </c>
      <c r="Q53" s="21"/>
      <c r="R53" s="16"/>
    </row>
    <row r="54" spans="1:18" ht="3.75" customHeight="1" hidden="1" thickBot="1">
      <c r="A54" s="34" t="s">
        <v>33</v>
      </c>
      <c r="B54" s="155">
        <v>2450</v>
      </c>
      <c r="C54" s="38"/>
      <c r="D54" s="135"/>
      <c r="E54" s="35"/>
      <c r="F54" s="135"/>
      <c r="G54" s="35"/>
      <c r="H54" s="37"/>
      <c r="I54" s="38"/>
      <c r="J54" s="39"/>
      <c r="K54" s="36"/>
      <c r="L54" s="36"/>
      <c r="M54" s="36"/>
      <c r="N54" s="37"/>
      <c r="O54" s="119"/>
      <c r="P54" s="106">
        <f>O54/O7*100</f>
        <v>0</v>
      </c>
      <c r="Q54" s="22">
        <v>247.1</v>
      </c>
      <c r="R54" s="17" t="e">
        <f>Q54/Q7*100</f>
        <v>#REF!</v>
      </c>
    </row>
    <row r="55" spans="10:16" ht="20.25">
      <c r="J55" s="6"/>
      <c r="M55" s="196"/>
      <c r="N55" s="196"/>
      <c r="O55" s="1"/>
      <c r="P55" s="198"/>
    </row>
    <row r="56" spans="10:16" ht="20.25">
      <c r="J56" s="6"/>
      <c r="M56" s="197"/>
      <c r="N56" s="197"/>
      <c r="O56" s="1"/>
      <c r="P56" s="199"/>
    </row>
    <row r="57" ht="15.75">
      <c r="J57" s="6"/>
    </row>
    <row r="58" ht="15.75">
      <c r="J58" s="6"/>
    </row>
    <row r="59" ht="15.75">
      <c r="J59" s="6"/>
    </row>
    <row r="60" ht="15.75">
      <c r="J60" s="6"/>
    </row>
    <row r="61" ht="15.75">
      <c r="J61" s="6"/>
    </row>
    <row r="62" ht="15.75">
      <c r="J62" s="6"/>
    </row>
    <row r="63" ht="15.75">
      <c r="J63" s="6"/>
    </row>
    <row r="64" ht="15.75">
      <c r="J64" s="6"/>
    </row>
    <row r="65" ht="15.75">
      <c r="J65" s="6"/>
    </row>
    <row r="66" ht="15.75">
      <c r="J66" s="6"/>
    </row>
    <row r="67" ht="15.75">
      <c r="J67" s="6"/>
    </row>
    <row r="68" ht="15.75">
      <c r="J68" s="6"/>
    </row>
    <row r="69" ht="15.75">
      <c r="J69" s="6"/>
    </row>
    <row r="70" ht="15.75">
      <c r="J70" s="6"/>
    </row>
    <row r="71" ht="15.75">
      <c r="J71" s="6"/>
    </row>
    <row r="72" ht="15.75">
      <c r="J72" s="6"/>
    </row>
    <row r="73" ht="15.75">
      <c r="J73" s="6"/>
    </row>
    <row r="74" ht="15.75">
      <c r="J74" s="6"/>
    </row>
    <row r="75" ht="15.75">
      <c r="J75" s="6"/>
    </row>
    <row r="76" ht="15.75">
      <c r="J76" s="6"/>
    </row>
    <row r="77" ht="15.75">
      <c r="J77" s="6"/>
    </row>
    <row r="78" ht="15.75">
      <c r="J78" s="6"/>
    </row>
    <row r="79" ht="15.75">
      <c r="J79" s="6"/>
    </row>
    <row r="80" ht="15.75">
      <c r="J80" s="6"/>
    </row>
    <row r="81" ht="15.75">
      <c r="J81" s="6"/>
    </row>
    <row r="82" ht="15.75">
      <c r="J82" s="6"/>
    </row>
    <row r="83" ht="15.75">
      <c r="J83" s="6"/>
    </row>
    <row r="84" ht="15.75">
      <c r="J84" s="6"/>
    </row>
    <row r="85" ht="15.75">
      <c r="J85" s="6"/>
    </row>
    <row r="86" ht="15.75">
      <c r="J86" s="6"/>
    </row>
    <row r="87" ht="15.75">
      <c r="J87" s="6"/>
    </row>
    <row r="88" ht="15.75">
      <c r="J88" s="6"/>
    </row>
    <row r="89" ht="15.75">
      <c r="J89" s="6"/>
    </row>
    <row r="90" ht="15.75">
      <c r="J90" s="6"/>
    </row>
    <row r="91" ht="15.75">
      <c r="J91" s="6"/>
    </row>
    <row r="92" ht="15.75">
      <c r="J92" s="6"/>
    </row>
    <row r="93" ht="15.75">
      <c r="J93" s="6"/>
    </row>
    <row r="94" ht="15.75">
      <c r="J94" s="6"/>
    </row>
    <row r="95" ht="15.75">
      <c r="J95" s="6"/>
    </row>
    <row r="96" ht="15.75">
      <c r="J96" s="6"/>
    </row>
    <row r="97" ht="15.75">
      <c r="J97" s="6"/>
    </row>
    <row r="98" ht="15.75">
      <c r="J98" s="6"/>
    </row>
    <row r="99" ht="15.75">
      <c r="J99" s="6"/>
    </row>
    <row r="100" ht="15.75">
      <c r="J100" s="6"/>
    </row>
    <row r="101" ht="15.75">
      <c r="J101" s="6"/>
    </row>
    <row r="102" ht="15.75">
      <c r="J102" s="6"/>
    </row>
    <row r="103" ht="15.75">
      <c r="J103" s="6"/>
    </row>
    <row r="104" ht="15.75">
      <c r="J104" s="6"/>
    </row>
    <row r="105" ht="15.75">
      <c r="J105" s="6"/>
    </row>
    <row r="106" ht="15.75">
      <c r="J106" s="6"/>
    </row>
    <row r="107" ht="15.75">
      <c r="J107" s="6"/>
    </row>
    <row r="108" ht="15.75">
      <c r="J108" s="6"/>
    </row>
    <row r="109" ht="15.75">
      <c r="J109" s="6"/>
    </row>
    <row r="110" ht="15.75">
      <c r="J110" s="6"/>
    </row>
    <row r="111" ht="15.75">
      <c r="J111" s="6"/>
    </row>
    <row r="112" ht="15.75">
      <c r="J112" s="6"/>
    </row>
    <row r="113" ht="15.75">
      <c r="J113" s="6"/>
    </row>
    <row r="114" ht="15.75">
      <c r="J114" s="6"/>
    </row>
    <row r="115" ht="15.75">
      <c r="J115" s="6"/>
    </row>
    <row r="116" ht="15.75">
      <c r="J116" s="6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  <row r="145" ht="15.75">
      <c r="J145" s="6"/>
    </row>
    <row r="146" ht="15.75">
      <c r="J146" s="6"/>
    </row>
    <row r="147" ht="15.75">
      <c r="J147" s="6"/>
    </row>
    <row r="148" ht="15.75">
      <c r="J148" s="6"/>
    </row>
    <row r="149" ht="15.75">
      <c r="J149" s="6"/>
    </row>
    <row r="150" ht="15.75">
      <c r="J150" s="6"/>
    </row>
    <row r="151" ht="15.75">
      <c r="J151" s="6"/>
    </row>
    <row r="152" ht="15.75">
      <c r="J152" s="6"/>
    </row>
    <row r="153" ht="15.75">
      <c r="J153" s="6"/>
    </row>
    <row r="154" ht="15.75">
      <c r="J154" s="6"/>
    </row>
    <row r="155" ht="15.75">
      <c r="J155" s="6"/>
    </row>
    <row r="156" ht="15.75">
      <c r="J156" s="6"/>
    </row>
    <row r="157" ht="15.75">
      <c r="J157" s="6"/>
    </row>
    <row r="158" ht="15.75">
      <c r="J158" s="6"/>
    </row>
    <row r="159" ht="15.75">
      <c r="J159" s="6"/>
    </row>
    <row r="160" ht="15.75">
      <c r="J160" s="6"/>
    </row>
    <row r="161" ht="15.75">
      <c r="J161" s="6"/>
    </row>
    <row r="162" ht="15.75">
      <c r="J162" s="6"/>
    </row>
    <row r="163" ht="15.75">
      <c r="J163" s="6"/>
    </row>
    <row r="164" ht="15.75">
      <c r="J164" s="6"/>
    </row>
    <row r="165" ht="15.75">
      <c r="J165" s="6"/>
    </row>
    <row r="166" ht="15.75">
      <c r="J166" s="6"/>
    </row>
    <row r="167" ht="15.75">
      <c r="J167" s="6"/>
    </row>
    <row r="168" ht="15.75">
      <c r="J168" s="6"/>
    </row>
    <row r="169" ht="15.75">
      <c r="J169" s="6"/>
    </row>
    <row r="170" ht="15.75">
      <c r="J170" s="6"/>
    </row>
    <row r="171" ht="15.75">
      <c r="J171" s="6"/>
    </row>
    <row r="172" ht="15.75">
      <c r="J172" s="6"/>
    </row>
    <row r="173" ht="15.75">
      <c r="J173" s="6"/>
    </row>
    <row r="174" ht="15.75">
      <c r="J174" s="6"/>
    </row>
    <row r="175" ht="15.75">
      <c r="J175" s="6"/>
    </row>
    <row r="176" ht="15.75">
      <c r="J176" s="6"/>
    </row>
    <row r="177" ht="15.75">
      <c r="J177" s="6"/>
    </row>
    <row r="178" ht="15.75">
      <c r="J178" s="6"/>
    </row>
    <row r="179" ht="15.75">
      <c r="J179" s="6"/>
    </row>
    <row r="180" ht="15.75">
      <c r="J180" s="6"/>
    </row>
    <row r="181" ht="15.75">
      <c r="J181" s="6"/>
    </row>
    <row r="182" ht="15.75">
      <c r="J182" s="6"/>
    </row>
    <row r="183" ht="15.75">
      <c r="J183" s="6"/>
    </row>
    <row r="184" ht="15.75">
      <c r="J184" s="6"/>
    </row>
    <row r="185" ht="15.75">
      <c r="J185" s="6"/>
    </row>
    <row r="186" ht="15.75">
      <c r="J186" s="6"/>
    </row>
    <row r="187" ht="15.75">
      <c r="J187" s="6"/>
    </row>
    <row r="188" ht="15.75">
      <c r="J188" s="6"/>
    </row>
    <row r="189" ht="15.75">
      <c r="J189" s="6"/>
    </row>
    <row r="190" ht="15.75">
      <c r="J190" s="6"/>
    </row>
    <row r="191" ht="15.75">
      <c r="J191" s="6"/>
    </row>
    <row r="192" ht="15.75">
      <c r="J192" s="6"/>
    </row>
    <row r="193" ht="15.75">
      <c r="J193" s="6"/>
    </row>
    <row r="194" ht="15.75">
      <c r="J194" s="6"/>
    </row>
    <row r="195" ht="15.75">
      <c r="J195" s="6"/>
    </row>
    <row r="196" ht="15.75">
      <c r="J196" s="6"/>
    </row>
    <row r="197" ht="15.75">
      <c r="J197" s="6"/>
    </row>
    <row r="198" ht="15.75">
      <c r="J198" s="6"/>
    </row>
    <row r="199" ht="15.75">
      <c r="J199" s="6"/>
    </row>
    <row r="200" ht="15.75">
      <c r="J200" s="6"/>
    </row>
    <row r="201" ht="15.75">
      <c r="J201" s="6"/>
    </row>
    <row r="202" ht="15.75">
      <c r="J202" s="6"/>
    </row>
    <row r="203" ht="15.75">
      <c r="J203" s="6"/>
    </row>
    <row r="204" ht="15.75">
      <c r="J204" s="6"/>
    </row>
    <row r="205" ht="15.75">
      <c r="J205" s="6"/>
    </row>
    <row r="206" ht="15.75">
      <c r="J206" s="6"/>
    </row>
    <row r="207" ht="15.75">
      <c r="J207" s="6"/>
    </row>
    <row r="208" ht="15.75">
      <c r="J208" s="6"/>
    </row>
    <row r="209" ht="15.75">
      <c r="J209" s="6"/>
    </row>
    <row r="210" ht="15.75">
      <c r="J210" s="6"/>
    </row>
    <row r="211" ht="15.75">
      <c r="J211" s="6"/>
    </row>
    <row r="212" ht="15.75">
      <c r="J212" s="6"/>
    </row>
    <row r="213" ht="15.75">
      <c r="J213" s="6"/>
    </row>
    <row r="214" ht="15.75">
      <c r="J214" s="6"/>
    </row>
    <row r="215" ht="15.75">
      <c r="J215" s="6"/>
    </row>
    <row r="216" ht="15.75">
      <c r="J216" s="6"/>
    </row>
    <row r="217" ht="15.75">
      <c r="J217" s="6"/>
    </row>
    <row r="218" ht="15.75">
      <c r="J218" s="6"/>
    </row>
    <row r="219" ht="15.75">
      <c r="J219" s="6"/>
    </row>
    <row r="220" ht="15.75">
      <c r="J220" s="6"/>
    </row>
    <row r="221" ht="15.75">
      <c r="J221" s="6"/>
    </row>
    <row r="222" ht="15.75">
      <c r="J222" s="6"/>
    </row>
    <row r="223" ht="15.75">
      <c r="J223" s="6"/>
    </row>
    <row r="224" ht="15.75">
      <c r="J224" s="6"/>
    </row>
    <row r="225" ht="15.75">
      <c r="J225" s="6"/>
    </row>
    <row r="226" ht="15.75">
      <c r="J226" s="6"/>
    </row>
    <row r="227" ht="15.75">
      <c r="J227" s="6"/>
    </row>
    <row r="228" ht="15.75">
      <c r="J228" s="6"/>
    </row>
    <row r="229" ht="15.75">
      <c r="J229" s="6"/>
    </row>
    <row r="230" ht="15.75">
      <c r="J230" s="6"/>
    </row>
    <row r="231" ht="15.75">
      <c r="J231" s="6"/>
    </row>
    <row r="232" ht="15.75">
      <c r="J232" s="6"/>
    </row>
    <row r="233" ht="15.75">
      <c r="J233" s="6"/>
    </row>
    <row r="234" ht="15.75">
      <c r="J234" s="6"/>
    </row>
    <row r="235" ht="15.75">
      <c r="J235" s="6"/>
    </row>
    <row r="236" ht="15.75">
      <c r="J236" s="6"/>
    </row>
    <row r="237" ht="15.75">
      <c r="J237" s="6"/>
    </row>
    <row r="238" ht="15.75">
      <c r="J238" s="6"/>
    </row>
    <row r="239" ht="15.75">
      <c r="J239" s="6"/>
    </row>
    <row r="240" ht="15.75">
      <c r="J240" s="6"/>
    </row>
    <row r="241" ht="15.75">
      <c r="J241" s="6"/>
    </row>
    <row r="242" ht="15.75">
      <c r="J242" s="6"/>
    </row>
  </sheetData>
  <sheetProtection/>
  <mergeCells count="22">
    <mergeCell ref="C2:F3"/>
    <mergeCell ref="I4:I6"/>
    <mergeCell ref="J4:J6"/>
    <mergeCell ref="E4:E6"/>
    <mergeCell ref="F4:F6"/>
    <mergeCell ref="G4:G6"/>
    <mergeCell ref="H4:H6"/>
    <mergeCell ref="M4:M6"/>
    <mergeCell ref="N4:N6"/>
    <mergeCell ref="K4:K6"/>
    <mergeCell ref="L4:L6"/>
    <mergeCell ref="A4:A6"/>
    <mergeCell ref="C4:C6"/>
    <mergeCell ref="B4:B6"/>
    <mergeCell ref="D4:D6"/>
    <mergeCell ref="P4:P6"/>
    <mergeCell ref="Q4:Q6"/>
    <mergeCell ref="S11:T11"/>
    <mergeCell ref="M55:N56"/>
    <mergeCell ref="P55:P56"/>
    <mergeCell ref="R4:R6"/>
    <mergeCell ref="O4:O6"/>
  </mergeCells>
  <printOptions horizontalCentered="1" verticalCentered="1"/>
  <pageMargins left="0.13" right="0.05" top="0.2" bottom="0.27" header="0.2" footer="0.27"/>
  <pageSetup horizontalDpi="600" verticalDpi="600" orientation="portrait" paperSize="9" scale="65" r:id="rId1"/>
  <colBreaks count="2" manualBreakCount="2">
    <brk id="6" min="1" max="55" man="1"/>
    <brk id="12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V16384"/>
    </sheetView>
  </sheetViews>
  <sheetFormatPr defaultColWidth="9.00390625" defaultRowHeight="12.75"/>
  <cols>
    <col min="1" max="1" width="53.875" style="392" customWidth="1"/>
    <col min="2" max="2" width="21.00390625" style="0" customWidth="1"/>
    <col min="3" max="3" width="17.25390625" style="0" customWidth="1"/>
    <col min="4" max="5" width="18.375" style="0" customWidth="1"/>
    <col min="7" max="7" width="10.375" style="0" bestFit="1" customWidth="1"/>
    <col min="8" max="8" width="9.875" style="0" bestFit="1" customWidth="1"/>
    <col min="9" max="9" width="12.75390625" style="0" customWidth="1"/>
  </cols>
  <sheetData>
    <row r="1" spans="1:5" ht="39" customHeight="1">
      <c r="A1" s="425" t="s">
        <v>159</v>
      </c>
      <c r="B1" s="425"/>
      <c r="C1" s="425"/>
      <c r="D1" s="425"/>
      <c r="E1" s="425"/>
    </row>
    <row r="2" spans="1:5" ht="36.75" customHeight="1">
      <c r="A2" s="425" t="s">
        <v>60</v>
      </c>
      <c r="B2" s="425"/>
      <c r="C2" s="425"/>
      <c r="D2" s="425"/>
      <c r="E2" s="425"/>
    </row>
    <row r="3" spans="1:8" ht="32.25" customHeight="1">
      <c r="A3" s="425" t="s">
        <v>61</v>
      </c>
      <c r="B3" s="425"/>
      <c r="C3" s="425"/>
      <c r="D3" s="425"/>
      <c r="E3" s="425"/>
      <c r="F3" s="426"/>
      <c r="G3" s="426"/>
      <c r="H3" s="426"/>
    </row>
    <row r="4" spans="1:5" ht="25.5" customHeight="1" thickBot="1">
      <c r="A4" s="427" t="s">
        <v>62</v>
      </c>
      <c r="C4" s="428"/>
      <c r="D4" s="429"/>
      <c r="E4" s="429" t="s">
        <v>63</v>
      </c>
    </row>
    <row r="5" spans="1:5" ht="51.75" customHeight="1">
      <c r="A5" s="430" t="s">
        <v>160</v>
      </c>
      <c r="B5" s="431" t="s">
        <v>161</v>
      </c>
      <c r="C5" s="432" t="s">
        <v>162</v>
      </c>
      <c r="D5" s="433" t="s">
        <v>163</v>
      </c>
      <c r="E5" s="434" t="s">
        <v>164</v>
      </c>
    </row>
    <row r="6" spans="1:5" ht="18.75" customHeight="1">
      <c r="A6" s="435"/>
      <c r="B6" s="436"/>
      <c r="C6" s="437"/>
      <c r="D6" s="437"/>
      <c r="E6" s="438"/>
    </row>
    <row r="7" spans="1:5" ht="69" customHeight="1" thickBot="1">
      <c r="A7" s="439"/>
      <c r="B7" s="440"/>
      <c r="C7" s="441"/>
      <c r="D7" s="442"/>
      <c r="E7" s="443"/>
    </row>
    <row r="8" spans="1:5" ht="22.5" customHeight="1" thickBot="1">
      <c r="A8" s="444">
        <v>1</v>
      </c>
      <c r="B8" s="445">
        <v>2</v>
      </c>
      <c r="C8" s="446">
        <v>3</v>
      </c>
      <c r="D8" s="446">
        <v>4</v>
      </c>
      <c r="E8" s="447">
        <v>5</v>
      </c>
    </row>
    <row r="9" spans="1:5" ht="31.5" customHeight="1">
      <c r="A9" s="448" t="s">
        <v>165</v>
      </c>
      <c r="B9" s="449">
        <v>272517.6</v>
      </c>
      <c r="C9" s="450">
        <v>270492.06436</v>
      </c>
      <c r="D9" s="450">
        <f>C9/B9*100</f>
        <v>99.25673217436233</v>
      </c>
      <c r="E9" s="451">
        <f aca="true" t="shared" si="0" ref="E9:E34">C9-B9</f>
        <v>-2025.5356399999582</v>
      </c>
    </row>
    <row r="10" spans="1:5" ht="41.25" customHeight="1">
      <c r="A10" s="452" t="s">
        <v>166</v>
      </c>
      <c r="B10" s="449">
        <v>300</v>
      </c>
      <c r="C10" s="453">
        <v>338.04285</v>
      </c>
      <c r="D10" s="454">
        <f>C10/B10*100</f>
        <v>112.68095</v>
      </c>
      <c r="E10" s="455">
        <f t="shared" si="0"/>
        <v>38.04284999999999</v>
      </c>
    </row>
    <row r="11" spans="1:5" ht="57.75" customHeight="1">
      <c r="A11" s="452" t="s">
        <v>167</v>
      </c>
      <c r="B11" s="449">
        <v>8122.8</v>
      </c>
      <c r="C11" s="453">
        <v>8621.91985</v>
      </c>
      <c r="D11" s="454">
        <f>C11/B11*100</f>
        <v>106.14467732801498</v>
      </c>
      <c r="E11" s="455">
        <f t="shared" si="0"/>
        <v>499.11985000000004</v>
      </c>
    </row>
    <row r="12" spans="1:5" ht="59.25" customHeight="1">
      <c r="A12" s="452" t="s">
        <v>168</v>
      </c>
      <c r="B12" s="449">
        <v>10697</v>
      </c>
      <c r="C12" s="454">
        <v>10854.89798</v>
      </c>
      <c r="D12" s="454">
        <f>C12/B12*100</f>
        <v>101.47609591474244</v>
      </c>
      <c r="E12" s="455">
        <f t="shared" si="0"/>
        <v>157.89797999999973</v>
      </c>
    </row>
    <row r="13" spans="1:5" ht="42.75" customHeight="1">
      <c r="A13" s="452" t="s">
        <v>169</v>
      </c>
      <c r="B13" s="456"/>
      <c r="C13" s="454">
        <v>142.2048</v>
      </c>
      <c r="D13" s="454"/>
      <c r="E13" s="455">
        <f t="shared" si="0"/>
        <v>142.2048</v>
      </c>
    </row>
    <row r="14" spans="1:5" ht="59.25" customHeight="1">
      <c r="A14" s="452" t="s">
        <v>170</v>
      </c>
      <c r="B14" s="456"/>
      <c r="C14" s="454">
        <v>388.94342</v>
      </c>
      <c r="D14" s="454"/>
      <c r="E14" s="455">
        <f t="shared" si="0"/>
        <v>388.94342</v>
      </c>
    </row>
    <row r="15" spans="1:5" ht="52.5" customHeight="1">
      <c r="A15" s="452" t="s">
        <v>171</v>
      </c>
      <c r="B15" s="449">
        <v>9433</v>
      </c>
      <c r="C15" s="454">
        <v>13899.45401</v>
      </c>
      <c r="D15" s="454">
        <f>C15/B15*100</f>
        <v>147.3492421286971</v>
      </c>
      <c r="E15" s="455">
        <f t="shared" si="0"/>
        <v>4466.4540099999995</v>
      </c>
    </row>
    <row r="16" spans="1:5" ht="43.5" customHeight="1" hidden="1">
      <c r="A16" s="452" t="s">
        <v>172</v>
      </c>
      <c r="B16" s="456"/>
      <c r="C16" s="457"/>
      <c r="D16" s="454"/>
      <c r="E16" s="455">
        <f t="shared" si="0"/>
        <v>0</v>
      </c>
    </row>
    <row r="17" spans="1:5" ht="38.25" customHeight="1">
      <c r="A17" s="452" t="s">
        <v>173</v>
      </c>
      <c r="B17" s="449">
        <v>1500</v>
      </c>
      <c r="C17" s="453">
        <v>2826.79795</v>
      </c>
      <c r="D17" s="454">
        <f aca="true" t="shared" si="1" ref="D17:D22">C17/B17*100</f>
        <v>188.45319666666666</v>
      </c>
      <c r="E17" s="455">
        <f t="shared" si="0"/>
        <v>1326.7979500000001</v>
      </c>
    </row>
    <row r="18" spans="1:5" ht="26.25" customHeight="1">
      <c r="A18" s="458" t="s">
        <v>174</v>
      </c>
      <c r="B18" s="449">
        <v>14805.1</v>
      </c>
      <c r="C18" s="453">
        <v>14857.46089</v>
      </c>
      <c r="D18" s="454">
        <f t="shared" si="1"/>
        <v>100.35366792524198</v>
      </c>
      <c r="E18" s="455">
        <f t="shared" si="0"/>
        <v>52.36088999999993</v>
      </c>
    </row>
    <row r="19" spans="1:5" ht="33.75" customHeight="1">
      <c r="A19" s="458" t="s">
        <v>175</v>
      </c>
      <c r="B19" s="449">
        <v>500</v>
      </c>
      <c r="C19" s="453">
        <v>703.65043</v>
      </c>
      <c r="D19" s="454">
        <f t="shared" si="1"/>
        <v>140.730086</v>
      </c>
      <c r="E19" s="455">
        <f t="shared" si="0"/>
        <v>203.65043000000003</v>
      </c>
    </row>
    <row r="20" spans="1:5" ht="68.25" customHeight="1">
      <c r="A20" s="458" t="s">
        <v>176</v>
      </c>
      <c r="B20" s="449">
        <v>900</v>
      </c>
      <c r="C20" s="453">
        <v>1049.67283</v>
      </c>
      <c r="D20" s="454">
        <f t="shared" si="1"/>
        <v>116.63031444444445</v>
      </c>
      <c r="E20" s="455">
        <f t="shared" si="0"/>
        <v>149.67282999999998</v>
      </c>
    </row>
    <row r="21" spans="1:5" ht="55.5" customHeight="1">
      <c r="A21" s="458" t="s">
        <v>177</v>
      </c>
      <c r="B21" s="449">
        <v>47.1</v>
      </c>
      <c r="C21" s="453">
        <v>118.0232</v>
      </c>
      <c r="D21" s="454">
        <f t="shared" si="1"/>
        <v>250.580042462845</v>
      </c>
      <c r="E21" s="455">
        <f t="shared" si="0"/>
        <v>70.92320000000001</v>
      </c>
    </row>
    <row r="22" spans="1:9" ht="24" customHeight="1" thickBot="1">
      <c r="A22" s="458" t="s">
        <v>178</v>
      </c>
      <c r="B22" s="449">
        <v>180.4</v>
      </c>
      <c r="C22" s="454">
        <v>232.38552</v>
      </c>
      <c r="D22" s="454">
        <f t="shared" si="1"/>
        <v>128.81680709534368</v>
      </c>
      <c r="E22" s="455">
        <f t="shared" si="0"/>
        <v>51.98552000000001</v>
      </c>
      <c r="G22" s="169"/>
      <c r="I22" s="169"/>
    </row>
    <row r="23" spans="1:5" ht="21" customHeight="1" hidden="1">
      <c r="A23" s="458" t="s">
        <v>179</v>
      </c>
      <c r="B23" s="456"/>
      <c r="C23" s="459">
        <v>1.53</v>
      </c>
      <c r="D23" s="454"/>
      <c r="E23" s="455">
        <f t="shared" si="0"/>
        <v>1.53</v>
      </c>
    </row>
    <row r="24" spans="1:5" ht="24" customHeight="1" hidden="1">
      <c r="A24" s="458" t="s">
        <v>180</v>
      </c>
      <c r="B24" s="456"/>
      <c r="C24" s="459"/>
      <c r="D24" s="454"/>
      <c r="E24" s="455">
        <f t="shared" si="0"/>
        <v>0</v>
      </c>
    </row>
    <row r="25" spans="1:5" ht="37.5" customHeight="1" hidden="1">
      <c r="A25" s="458" t="s">
        <v>181</v>
      </c>
      <c r="B25" s="456"/>
      <c r="C25" s="459">
        <v>198.201</v>
      </c>
      <c r="D25" s="454"/>
      <c r="E25" s="455">
        <f t="shared" si="0"/>
        <v>198.201</v>
      </c>
    </row>
    <row r="26" spans="1:5" ht="35.25" customHeight="1" hidden="1">
      <c r="A26" s="460" t="s">
        <v>182</v>
      </c>
      <c r="B26" s="461"/>
      <c r="C26" s="457">
        <v>75.094</v>
      </c>
      <c r="D26" s="453"/>
      <c r="E26" s="451">
        <f t="shared" si="0"/>
        <v>75.094</v>
      </c>
    </row>
    <row r="27" spans="1:5" ht="33" customHeight="1" thickBot="1">
      <c r="A27" s="462" t="s">
        <v>183</v>
      </c>
      <c r="B27" s="463">
        <f>SUM(B9:B22)</f>
        <v>319002.99999999994</v>
      </c>
      <c r="C27" s="464">
        <f>SUM(C9:C22)</f>
        <v>324525.51809</v>
      </c>
      <c r="D27" s="464">
        <f aca="true" t="shared" si="2" ref="D27:D34">C27/B27*100</f>
        <v>101.73118061272153</v>
      </c>
      <c r="E27" s="465">
        <f t="shared" si="0"/>
        <v>5522.518090000085</v>
      </c>
    </row>
    <row r="28" spans="1:7" ht="26.25" customHeight="1">
      <c r="A28" s="466" t="s">
        <v>184</v>
      </c>
      <c r="B28" s="449">
        <v>475293.7</v>
      </c>
      <c r="C28" s="467">
        <v>475293.7</v>
      </c>
      <c r="D28" s="453">
        <f t="shared" si="2"/>
        <v>100</v>
      </c>
      <c r="E28" s="451">
        <f t="shared" si="0"/>
        <v>0</v>
      </c>
      <c r="G28" s="169"/>
    </row>
    <row r="29" spans="1:5" ht="49.5" customHeight="1">
      <c r="A29" s="466" t="s">
        <v>185</v>
      </c>
      <c r="B29" s="468">
        <v>73308.8</v>
      </c>
      <c r="C29" s="469">
        <v>73308.8</v>
      </c>
      <c r="D29" s="454">
        <f t="shared" si="2"/>
        <v>100</v>
      </c>
      <c r="E29" s="455">
        <f t="shared" si="0"/>
        <v>0</v>
      </c>
    </row>
    <row r="30" spans="1:5" ht="52.5" customHeight="1">
      <c r="A30" s="470" t="s">
        <v>186</v>
      </c>
      <c r="B30" s="471">
        <v>13642.5</v>
      </c>
      <c r="C30" s="467">
        <v>13642.5</v>
      </c>
      <c r="D30" s="453">
        <f t="shared" si="2"/>
        <v>100</v>
      </c>
      <c r="E30" s="451">
        <f t="shared" si="0"/>
        <v>0</v>
      </c>
    </row>
    <row r="31" spans="1:5" ht="67.5" customHeight="1">
      <c r="A31" s="466" t="s">
        <v>187</v>
      </c>
      <c r="B31" s="449">
        <v>7938.1</v>
      </c>
      <c r="C31" s="469">
        <v>7938.1</v>
      </c>
      <c r="D31" s="454">
        <f t="shared" si="2"/>
        <v>100</v>
      </c>
      <c r="E31" s="455">
        <f t="shared" si="0"/>
        <v>0</v>
      </c>
    </row>
    <row r="32" spans="1:5" ht="48.75" customHeight="1" thickBot="1">
      <c r="A32" s="472" t="s">
        <v>188</v>
      </c>
      <c r="B32" s="473">
        <v>70353.6</v>
      </c>
      <c r="C32" s="474">
        <v>70353.6</v>
      </c>
      <c r="D32" s="475">
        <f t="shared" si="2"/>
        <v>100</v>
      </c>
      <c r="E32" s="476">
        <f t="shared" si="0"/>
        <v>0</v>
      </c>
    </row>
    <row r="33" spans="1:5" ht="31.5" customHeight="1" thickBot="1">
      <c r="A33" s="477" t="s">
        <v>189</v>
      </c>
      <c r="B33" s="478">
        <f>SUM(B27:B32)</f>
        <v>959539.7</v>
      </c>
      <c r="C33" s="479">
        <f>SUM(C27:C32)</f>
        <v>965062.2180900001</v>
      </c>
      <c r="D33" s="479">
        <f t="shared" si="2"/>
        <v>100.5755382596468</v>
      </c>
      <c r="E33" s="480">
        <f t="shared" si="0"/>
        <v>5522.518090000143</v>
      </c>
    </row>
    <row r="34" spans="1:8" ht="42.75" customHeight="1" thickBot="1">
      <c r="A34" s="481" t="s">
        <v>190</v>
      </c>
      <c r="B34" s="463">
        <f>SUM(B36:B52)+B53</f>
        <v>1776939.4070000001</v>
      </c>
      <c r="C34" s="482">
        <f>SUM(C36:C52)+C53</f>
        <v>1673163.9251</v>
      </c>
      <c r="D34" s="483">
        <f t="shared" si="2"/>
        <v>94.15987503618912</v>
      </c>
      <c r="E34" s="484">
        <f t="shared" si="0"/>
        <v>-103775.48190000001</v>
      </c>
      <c r="H34" s="485"/>
    </row>
    <row r="35" spans="1:5" ht="21" customHeight="1">
      <c r="A35" s="486" t="s">
        <v>191</v>
      </c>
      <c r="B35" s="487"/>
      <c r="C35" s="450"/>
      <c r="D35" s="450"/>
      <c r="E35" s="488"/>
    </row>
    <row r="36" spans="1:7" ht="65.25" customHeight="1">
      <c r="A36" s="466" t="s">
        <v>192</v>
      </c>
      <c r="B36" s="449">
        <v>1314848.77</v>
      </c>
      <c r="C36" s="467">
        <v>1314845.63616</v>
      </c>
      <c r="D36" s="453">
        <f aca="true" t="shared" si="3" ref="D36:D55">C36/B36*100</f>
        <v>99.99976165776083</v>
      </c>
      <c r="E36" s="451">
        <f aca="true" t="shared" si="4" ref="E36:E55">C36-B36</f>
        <v>-3.1338400000240654</v>
      </c>
      <c r="G36" s="169"/>
    </row>
    <row r="37" spans="1:5" ht="168.75" customHeight="1" hidden="1">
      <c r="A37" s="489" t="s">
        <v>193</v>
      </c>
      <c r="B37" s="449"/>
      <c r="C37" s="469"/>
      <c r="D37" s="454" t="e">
        <f t="shared" si="3"/>
        <v>#DIV/0!</v>
      </c>
      <c r="E37" s="455">
        <f t="shared" si="4"/>
        <v>0</v>
      </c>
    </row>
    <row r="38" spans="1:5" ht="97.5" customHeight="1">
      <c r="A38" s="466" t="s">
        <v>126</v>
      </c>
      <c r="B38" s="449">
        <v>160387.6</v>
      </c>
      <c r="C38" s="449">
        <v>141822.57812</v>
      </c>
      <c r="D38" s="453">
        <f t="shared" si="3"/>
        <v>88.42490199990523</v>
      </c>
      <c r="E38" s="451">
        <f t="shared" si="4"/>
        <v>-18565.021880000015</v>
      </c>
    </row>
    <row r="39" spans="1:7" ht="159.75" customHeight="1">
      <c r="A39" s="466" t="s">
        <v>127</v>
      </c>
      <c r="B39" s="449">
        <v>38585.8</v>
      </c>
      <c r="C39" s="449">
        <v>33525.4592</v>
      </c>
      <c r="D39" s="453">
        <f t="shared" si="3"/>
        <v>86.88548429733217</v>
      </c>
      <c r="E39" s="451">
        <f t="shared" si="4"/>
        <v>-5060.340800000005</v>
      </c>
      <c r="G39" s="169"/>
    </row>
    <row r="40" spans="1:5" ht="48.75" customHeight="1">
      <c r="A40" s="490" t="s">
        <v>194</v>
      </c>
      <c r="B40" s="449">
        <v>46605.3</v>
      </c>
      <c r="C40" s="467">
        <v>46605.21872</v>
      </c>
      <c r="D40" s="453">
        <f t="shared" si="3"/>
        <v>99.9998255992344</v>
      </c>
      <c r="E40" s="451">
        <f t="shared" si="4"/>
        <v>-0.0812800000057905</v>
      </c>
    </row>
    <row r="41" spans="1:5" ht="46.5" customHeight="1">
      <c r="A41" s="490" t="s">
        <v>195</v>
      </c>
      <c r="B41" s="449">
        <v>75000</v>
      </c>
      <c r="C41" s="467">
        <v>13679.8</v>
      </c>
      <c r="D41" s="453">
        <f t="shared" si="3"/>
        <v>18.239733333333334</v>
      </c>
      <c r="E41" s="451">
        <f t="shared" si="4"/>
        <v>-61320.2</v>
      </c>
    </row>
    <row r="42" spans="1:5" ht="62.25" customHeight="1">
      <c r="A42" s="490" t="s">
        <v>196</v>
      </c>
      <c r="B42" s="449">
        <v>4796.1</v>
      </c>
      <c r="C42" s="467">
        <v>424.5</v>
      </c>
      <c r="D42" s="453">
        <f t="shared" si="3"/>
        <v>8.850941389879276</v>
      </c>
      <c r="E42" s="451">
        <f t="shared" si="4"/>
        <v>-4371.6</v>
      </c>
    </row>
    <row r="43" spans="1:5" ht="33.75" customHeight="1">
      <c r="A43" s="490" t="s">
        <v>197</v>
      </c>
      <c r="B43" s="449">
        <v>8134.8</v>
      </c>
      <c r="C43" s="469">
        <v>7895.8356</v>
      </c>
      <c r="D43" s="454">
        <f t="shared" si="3"/>
        <v>97.06244283817672</v>
      </c>
      <c r="E43" s="455">
        <f t="shared" si="4"/>
        <v>-238.96439999999984</v>
      </c>
    </row>
    <row r="44" spans="1:5" ht="51.75" customHeight="1">
      <c r="A44" s="489" t="s">
        <v>198</v>
      </c>
      <c r="B44" s="449">
        <v>5035.2</v>
      </c>
      <c r="C44" s="469">
        <v>4921.32567</v>
      </c>
      <c r="D44" s="454">
        <f t="shared" si="3"/>
        <v>97.73843481887513</v>
      </c>
      <c r="E44" s="455">
        <f t="shared" si="4"/>
        <v>-113.87432999999965</v>
      </c>
    </row>
    <row r="45" spans="1:5" ht="111" customHeight="1">
      <c r="A45" s="489" t="s">
        <v>199</v>
      </c>
      <c r="B45" s="449">
        <v>8593.8</v>
      </c>
      <c r="C45" s="469">
        <v>8471.664</v>
      </c>
      <c r="D45" s="453">
        <f t="shared" si="3"/>
        <v>98.57878935977101</v>
      </c>
      <c r="E45" s="451">
        <f t="shared" si="4"/>
        <v>-122.1359999999986</v>
      </c>
    </row>
    <row r="46" spans="1:5" ht="64.5" customHeight="1" hidden="1">
      <c r="A46" s="489" t="s">
        <v>135</v>
      </c>
      <c r="B46" s="449"/>
      <c r="C46" s="469"/>
      <c r="D46" s="454" t="e">
        <f t="shared" si="3"/>
        <v>#DIV/0!</v>
      </c>
      <c r="E46" s="455">
        <f t="shared" si="4"/>
        <v>0</v>
      </c>
    </row>
    <row r="47" spans="1:5" ht="63.75" customHeight="1" hidden="1">
      <c r="A47" s="489" t="s">
        <v>200</v>
      </c>
      <c r="B47" s="449"/>
      <c r="C47" s="491"/>
      <c r="D47" s="454" t="e">
        <f t="shared" si="3"/>
        <v>#DIV/0!</v>
      </c>
      <c r="E47" s="455">
        <f t="shared" si="4"/>
        <v>0</v>
      </c>
    </row>
    <row r="48" spans="1:5" ht="45.75" customHeight="1" hidden="1">
      <c r="A48" s="489" t="s">
        <v>201</v>
      </c>
      <c r="B48" s="449"/>
      <c r="C48" s="491"/>
      <c r="D48" s="454" t="e">
        <f t="shared" si="3"/>
        <v>#DIV/0!</v>
      </c>
      <c r="E48" s="455">
        <f t="shared" si="4"/>
        <v>0</v>
      </c>
    </row>
    <row r="49" spans="1:5" ht="54.75" customHeight="1">
      <c r="A49" s="489" t="s">
        <v>202</v>
      </c>
      <c r="B49" s="449">
        <v>838.2</v>
      </c>
      <c r="C49" s="491">
        <v>81.13285</v>
      </c>
      <c r="D49" s="454">
        <f t="shared" si="3"/>
        <v>9.679414220949655</v>
      </c>
      <c r="E49" s="455">
        <f t="shared" si="4"/>
        <v>-757.0671500000001</v>
      </c>
    </row>
    <row r="50" spans="1:5" ht="168.75" customHeight="1">
      <c r="A50" s="489" t="s">
        <v>203</v>
      </c>
      <c r="B50" s="449">
        <v>110081.2</v>
      </c>
      <c r="C50" s="449">
        <v>98102.35628</v>
      </c>
      <c r="D50" s="454">
        <f t="shared" si="3"/>
        <v>89.11817483821035</v>
      </c>
      <c r="E50" s="455">
        <f t="shared" si="4"/>
        <v>-11978.84371999999</v>
      </c>
    </row>
    <row r="51" spans="1:5" ht="34.5" customHeight="1">
      <c r="A51" s="489" t="s">
        <v>204</v>
      </c>
      <c r="B51" s="449">
        <v>1651.337</v>
      </c>
      <c r="C51" s="449">
        <v>1211.33612</v>
      </c>
      <c r="D51" s="454">
        <f t="shared" si="3"/>
        <v>73.35487062907208</v>
      </c>
      <c r="E51" s="455">
        <f t="shared" si="4"/>
        <v>-440.00088000000005</v>
      </c>
    </row>
    <row r="52" spans="1:5" ht="52.5" customHeight="1">
      <c r="A52" s="489" t="s">
        <v>135</v>
      </c>
      <c r="B52" s="449">
        <v>2238.9</v>
      </c>
      <c r="C52" s="449">
        <v>1444.35041</v>
      </c>
      <c r="D52" s="454">
        <f t="shared" si="3"/>
        <v>64.51160882576265</v>
      </c>
      <c r="E52" s="455">
        <f t="shared" si="4"/>
        <v>-794.5495900000001</v>
      </c>
    </row>
    <row r="53" spans="1:5" ht="65.25" customHeight="1">
      <c r="A53" s="489" t="s">
        <v>137</v>
      </c>
      <c r="B53" s="449">
        <v>142.4</v>
      </c>
      <c r="C53" s="449">
        <v>132.73197</v>
      </c>
      <c r="D53" s="454">
        <f t="shared" si="3"/>
        <v>93.21065308988763</v>
      </c>
      <c r="E53" s="455">
        <f t="shared" si="4"/>
        <v>-9.668030000000016</v>
      </c>
    </row>
    <row r="54" spans="1:5" ht="36.75" customHeight="1" thickBot="1">
      <c r="A54" s="492" t="s">
        <v>205</v>
      </c>
      <c r="B54" s="493">
        <v>2465.54</v>
      </c>
      <c r="C54" s="493">
        <v>2295.55377</v>
      </c>
      <c r="D54" s="494">
        <f t="shared" si="3"/>
        <v>93.10551724977084</v>
      </c>
      <c r="E54" s="495">
        <f t="shared" si="4"/>
        <v>-169.98622999999998</v>
      </c>
    </row>
    <row r="55" spans="1:5" ht="28.5" customHeight="1" thickBot="1">
      <c r="A55" s="496" t="s">
        <v>206</v>
      </c>
      <c r="B55" s="497">
        <f>B33+B34+B54</f>
        <v>2738944.647</v>
      </c>
      <c r="C55" s="463">
        <f>C33+C34+C54</f>
        <v>2640521.6969600003</v>
      </c>
      <c r="D55" s="483">
        <f t="shared" si="3"/>
        <v>96.4065374542051</v>
      </c>
      <c r="E55" s="484">
        <f t="shared" si="4"/>
        <v>-98422.95003999956</v>
      </c>
    </row>
    <row r="56" spans="2:3" ht="26.25" customHeight="1">
      <c r="B56" s="498"/>
      <c r="C56" s="499"/>
    </row>
    <row r="57" spans="2:5" ht="38.25" customHeight="1">
      <c r="B57" s="500"/>
      <c r="C57" s="501"/>
      <c r="E57" s="502"/>
    </row>
    <row r="58" spans="2:3" ht="35.25" customHeight="1">
      <c r="B58" s="393"/>
      <c r="C58" s="393"/>
    </row>
    <row r="59" spans="2:5" ht="24.75" customHeight="1">
      <c r="B59" s="393"/>
      <c r="C59" s="393"/>
      <c r="E59" s="502"/>
    </row>
    <row r="60" ht="12.75">
      <c r="C60" s="169"/>
    </row>
  </sheetData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zoomScale="50" zoomScaleNormal="50" workbookViewId="0" topLeftCell="A1">
      <selection activeCell="E6" sqref="E6"/>
    </sheetView>
  </sheetViews>
  <sheetFormatPr defaultColWidth="9.00390625" defaultRowHeight="12.75"/>
  <cols>
    <col min="1" max="1" width="64.375" style="392" customWidth="1"/>
    <col min="2" max="2" width="31.625" style="0" customWidth="1"/>
    <col min="3" max="3" width="31.375" style="0" customWidth="1"/>
    <col min="4" max="4" width="32.625" style="0" customWidth="1"/>
    <col min="5" max="5" width="19.625" style="0" customWidth="1"/>
    <col min="6" max="6" width="15.875" style="0" customWidth="1"/>
    <col min="7" max="7" width="25.25390625" style="0" customWidth="1"/>
    <col min="8" max="8" width="25.875" style="0" customWidth="1"/>
    <col min="13" max="13" width="25.375" style="0" customWidth="1"/>
  </cols>
  <sheetData>
    <row r="1" spans="1:8" ht="31.5" customHeight="1">
      <c r="A1" s="229" t="s">
        <v>59</v>
      </c>
      <c r="B1" s="229"/>
      <c r="C1" s="229"/>
      <c r="D1" s="229"/>
      <c r="E1" s="229"/>
      <c r="F1" s="229"/>
      <c r="G1" s="229"/>
      <c r="H1" s="229"/>
    </row>
    <row r="2" spans="1:8" ht="42.75" customHeight="1">
      <c r="A2" s="230" t="s">
        <v>60</v>
      </c>
      <c r="B2" s="230"/>
      <c r="C2" s="230"/>
      <c r="D2" s="230"/>
      <c r="E2" s="230"/>
      <c r="F2" s="230"/>
      <c r="G2" s="230"/>
      <c r="H2" s="230"/>
    </row>
    <row r="3" spans="1:8" ht="44.25" customHeight="1">
      <c r="A3" s="230" t="s">
        <v>61</v>
      </c>
      <c r="B3" s="230"/>
      <c r="C3" s="230"/>
      <c r="D3" s="230"/>
      <c r="E3" s="230"/>
      <c r="F3" s="230"/>
      <c r="G3" s="230"/>
      <c r="H3" s="230"/>
    </row>
    <row r="4" spans="1:8" ht="32.25" customHeight="1" thickBot="1">
      <c r="A4" s="231" t="s">
        <v>62</v>
      </c>
      <c r="B4" s="231"/>
      <c r="C4" s="232"/>
      <c r="D4" s="233"/>
      <c r="E4" s="233"/>
      <c r="F4" s="233"/>
      <c r="G4" s="234"/>
      <c r="H4" s="235" t="s">
        <v>63</v>
      </c>
    </row>
    <row r="5" spans="1:8" ht="23.25" customHeight="1">
      <c r="A5" s="236" t="s">
        <v>64</v>
      </c>
      <c r="B5" s="237" t="s">
        <v>65</v>
      </c>
      <c r="C5" s="238" t="s">
        <v>66</v>
      </c>
      <c r="D5" s="239" t="s">
        <v>67</v>
      </c>
      <c r="E5" s="240" t="s">
        <v>68</v>
      </c>
      <c r="F5" s="241"/>
      <c r="G5" s="242" t="s">
        <v>69</v>
      </c>
      <c r="H5" s="243"/>
    </row>
    <row r="6" spans="1:8" ht="185.25" customHeight="1" thickBot="1">
      <c r="A6" s="244"/>
      <c r="B6" s="245"/>
      <c r="C6" s="246"/>
      <c r="D6" s="247"/>
      <c r="E6" s="248" t="s">
        <v>70</v>
      </c>
      <c r="F6" s="249" t="s">
        <v>71</v>
      </c>
      <c r="G6" s="250" t="s">
        <v>72</v>
      </c>
      <c r="H6" s="251" t="s">
        <v>73</v>
      </c>
    </row>
    <row r="7" spans="1:8" ht="32.25" customHeight="1" thickBot="1">
      <c r="A7" s="252">
        <v>1</v>
      </c>
      <c r="B7" s="253">
        <v>2</v>
      </c>
      <c r="C7" s="254">
        <v>3</v>
      </c>
      <c r="D7" s="255">
        <v>4</v>
      </c>
      <c r="E7" s="253">
        <v>5</v>
      </c>
      <c r="F7" s="255">
        <v>6</v>
      </c>
      <c r="G7" s="256">
        <v>7</v>
      </c>
      <c r="H7" s="255">
        <v>8</v>
      </c>
    </row>
    <row r="8" spans="1:13" ht="55.5" customHeight="1">
      <c r="A8" s="257" t="s">
        <v>74</v>
      </c>
      <c r="B8" s="258">
        <v>6141.35</v>
      </c>
      <c r="C8" s="259">
        <v>6141.34258</v>
      </c>
      <c r="D8" s="260">
        <v>6141.34258</v>
      </c>
      <c r="E8" s="261">
        <f>C8/B8*100</f>
        <v>99.9998791796592</v>
      </c>
      <c r="F8" s="260">
        <f aca="true" t="shared" si="0" ref="F8:F71">D8/B8*100</f>
        <v>99.9998791796592</v>
      </c>
      <c r="G8" s="262">
        <f>C8-B8</f>
        <v>-0.007419999999910942</v>
      </c>
      <c r="H8" s="260">
        <f aca="true" t="shared" si="1" ref="H8:H71">D8-B8</f>
        <v>-0.007419999999910942</v>
      </c>
      <c r="M8" s="263"/>
    </row>
    <row r="9" spans="1:8" ht="38.25" customHeight="1">
      <c r="A9" s="264" t="s">
        <v>75</v>
      </c>
      <c r="B9" s="258">
        <v>306170.04344</v>
      </c>
      <c r="C9" s="265">
        <v>302565.69859</v>
      </c>
      <c r="D9" s="266">
        <v>300224.50917</v>
      </c>
      <c r="E9" s="258">
        <f aca="true" t="shared" si="2" ref="E9:E72">C9/B9*100</f>
        <v>98.8227637134244</v>
      </c>
      <c r="F9" s="266">
        <f t="shared" si="0"/>
        <v>98.05809405675407</v>
      </c>
      <c r="G9" s="267">
        <f aca="true" t="shared" si="3" ref="G9:G72">C9-B9</f>
        <v>-3604.344849999994</v>
      </c>
      <c r="H9" s="266">
        <f t="shared" si="1"/>
        <v>-5945.534270000004</v>
      </c>
    </row>
    <row r="10" spans="1:13" ht="41.25" customHeight="1">
      <c r="A10" s="264" t="s">
        <v>76</v>
      </c>
      <c r="B10" s="258">
        <v>357623.16232</v>
      </c>
      <c r="C10" s="265">
        <v>357212.20092</v>
      </c>
      <c r="D10" s="266">
        <v>355612.84471</v>
      </c>
      <c r="E10" s="258">
        <f t="shared" si="2"/>
        <v>99.8850853514817</v>
      </c>
      <c r="F10" s="266">
        <f t="shared" si="0"/>
        <v>99.43786705621679</v>
      </c>
      <c r="G10" s="267">
        <f t="shared" si="3"/>
        <v>-410.96140000002924</v>
      </c>
      <c r="H10" s="266">
        <f t="shared" si="1"/>
        <v>-2010.3176100000273</v>
      </c>
      <c r="M10" s="268"/>
    </row>
    <row r="11" spans="1:8" ht="69.75" customHeight="1">
      <c r="A11" s="264" t="s">
        <v>77</v>
      </c>
      <c r="B11" s="258">
        <v>66811.80341</v>
      </c>
      <c r="C11" s="265">
        <v>66319.20844</v>
      </c>
      <c r="D11" s="266">
        <v>65773.6065</v>
      </c>
      <c r="E11" s="258">
        <f t="shared" si="2"/>
        <v>99.26271265725741</v>
      </c>
      <c r="F11" s="266">
        <f t="shared" si="0"/>
        <v>98.44608758181701</v>
      </c>
      <c r="G11" s="267">
        <f t="shared" si="3"/>
        <v>-492.594969999991</v>
      </c>
      <c r="H11" s="266">
        <f t="shared" si="1"/>
        <v>-1038.1969099999988</v>
      </c>
    </row>
    <row r="12" spans="1:8" ht="115.5" customHeight="1" hidden="1">
      <c r="A12" s="264" t="s">
        <v>78</v>
      </c>
      <c r="B12" s="258"/>
      <c r="C12" s="265"/>
      <c r="D12" s="266"/>
      <c r="E12" s="258" t="e">
        <f t="shared" si="2"/>
        <v>#DIV/0!</v>
      </c>
      <c r="F12" s="266" t="e">
        <f t="shared" si="0"/>
        <v>#DIV/0!</v>
      </c>
      <c r="G12" s="267">
        <f t="shared" si="3"/>
        <v>0</v>
      </c>
      <c r="H12" s="266">
        <f t="shared" si="1"/>
        <v>0</v>
      </c>
    </row>
    <row r="13" spans="1:8" ht="168" customHeight="1" hidden="1">
      <c r="A13" s="269" t="s">
        <v>79</v>
      </c>
      <c r="B13" s="270">
        <v>27.912</v>
      </c>
      <c r="C13" s="271">
        <v>27.912</v>
      </c>
      <c r="D13" s="272">
        <v>27.912</v>
      </c>
      <c r="E13" s="270">
        <f t="shared" si="2"/>
        <v>100</v>
      </c>
      <c r="F13" s="272">
        <f t="shared" si="0"/>
        <v>100</v>
      </c>
      <c r="G13" s="273">
        <f t="shared" si="3"/>
        <v>0</v>
      </c>
      <c r="H13" s="272">
        <f t="shared" si="1"/>
        <v>0</v>
      </c>
    </row>
    <row r="14" spans="1:8" ht="48" customHeight="1">
      <c r="A14" s="264" t="s">
        <v>80</v>
      </c>
      <c r="B14" s="258">
        <v>37796.19303</v>
      </c>
      <c r="C14" s="265">
        <v>37540.36536</v>
      </c>
      <c r="D14" s="266">
        <v>37026.05799</v>
      </c>
      <c r="E14" s="258">
        <f t="shared" si="2"/>
        <v>99.32313905319263</v>
      </c>
      <c r="F14" s="266">
        <f t="shared" si="0"/>
        <v>97.9624005005247</v>
      </c>
      <c r="G14" s="267">
        <f t="shared" si="3"/>
        <v>-255.82766999999876</v>
      </c>
      <c r="H14" s="266">
        <f t="shared" si="1"/>
        <v>-770.135040000001</v>
      </c>
    </row>
    <row r="15" spans="1:8" ht="66" customHeight="1">
      <c r="A15" s="264" t="s">
        <v>81</v>
      </c>
      <c r="B15" s="258">
        <f>B17+B16</f>
        <v>175.172</v>
      </c>
      <c r="C15" s="265">
        <f>C17+C16</f>
        <v>175.172</v>
      </c>
      <c r="D15" s="266">
        <f>D17+D16</f>
        <v>108.172</v>
      </c>
      <c r="E15" s="258">
        <f t="shared" si="2"/>
        <v>100</v>
      </c>
      <c r="F15" s="266">
        <f t="shared" si="0"/>
        <v>61.751878154042885</v>
      </c>
      <c r="G15" s="267">
        <f t="shared" si="3"/>
        <v>0</v>
      </c>
      <c r="H15" s="266">
        <f t="shared" si="1"/>
        <v>-67</v>
      </c>
    </row>
    <row r="16" spans="1:8" ht="168" customHeight="1">
      <c r="A16" s="274" t="s">
        <v>82</v>
      </c>
      <c r="B16" s="270">
        <v>175.172</v>
      </c>
      <c r="C16" s="271">
        <v>175.172</v>
      </c>
      <c r="D16" s="272">
        <v>108.172</v>
      </c>
      <c r="E16" s="270">
        <f t="shared" si="2"/>
        <v>100</v>
      </c>
      <c r="F16" s="272">
        <f t="shared" si="0"/>
        <v>61.751878154042885</v>
      </c>
      <c r="G16" s="273">
        <f t="shared" si="3"/>
        <v>0</v>
      </c>
      <c r="H16" s="272">
        <f t="shared" si="1"/>
        <v>-67</v>
      </c>
    </row>
    <row r="17" spans="1:8" ht="91.5" customHeight="1" hidden="1">
      <c r="A17" s="275" t="s">
        <v>83</v>
      </c>
      <c r="B17" s="270"/>
      <c r="C17" s="271"/>
      <c r="D17" s="272"/>
      <c r="E17" s="270" t="e">
        <f t="shared" si="2"/>
        <v>#DIV/0!</v>
      </c>
      <c r="F17" s="272" t="e">
        <f t="shared" si="0"/>
        <v>#DIV/0!</v>
      </c>
      <c r="G17" s="273">
        <f t="shared" si="3"/>
        <v>0</v>
      </c>
      <c r="H17" s="272">
        <f t="shared" si="1"/>
        <v>0</v>
      </c>
    </row>
    <row r="18" spans="1:8" ht="48" customHeight="1">
      <c r="A18" s="264" t="s">
        <v>84</v>
      </c>
      <c r="B18" s="258">
        <v>15976.22856</v>
      </c>
      <c r="C18" s="265">
        <v>15767.47554</v>
      </c>
      <c r="D18" s="266">
        <v>15458.23694</v>
      </c>
      <c r="E18" s="258">
        <f t="shared" si="2"/>
        <v>98.69335231894053</v>
      </c>
      <c r="F18" s="266">
        <f t="shared" si="0"/>
        <v>96.75773529369187</v>
      </c>
      <c r="G18" s="267">
        <f t="shared" si="3"/>
        <v>-208.7530200000001</v>
      </c>
      <c r="H18" s="266">
        <f t="shared" si="1"/>
        <v>-517.9916199999989</v>
      </c>
    </row>
    <row r="19" spans="1:8" ht="58.5" customHeight="1" hidden="1">
      <c r="A19" s="264" t="s">
        <v>85</v>
      </c>
      <c r="B19" s="258">
        <f>SUM(B20:B21)</f>
        <v>0</v>
      </c>
      <c r="C19" s="265">
        <f>SUM(C20:C21)</f>
        <v>0</v>
      </c>
      <c r="D19" s="266">
        <f>SUM(D20:D21)</f>
        <v>0</v>
      </c>
      <c r="E19" s="258" t="e">
        <f t="shared" si="2"/>
        <v>#DIV/0!</v>
      </c>
      <c r="F19" s="266" t="e">
        <f t="shared" si="0"/>
        <v>#DIV/0!</v>
      </c>
      <c r="G19" s="267">
        <f t="shared" si="3"/>
        <v>0</v>
      </c>
      <c r="H19" s="266">
        <f t="shared" si="1"/>
        <v>0</v>
      </c>
    </row>
    <row r="20" spans="1:8" ht="52.5" customHeight="1" hidden="1">
      <c r="A20" s="275" t="s">
        <v>86</v>
      </c>
      <c r="B20" s="270"/>
      <c r="C20" s="271">
        <v>0</v>
      </c>
      <c r="D20" s="272">
        <v>0</v>
      </c>
      <c r="E20" s="270" t="e">
        <f t="shared" si="2"/>
        <v>#DIV/0!</v>
      </c>
      <c r="F20" s="272" t="e">
        <f t="shared" si="0"/>
        <v>#DIV/0!</v>
      </c>
      <c r="G20" s="273">
        <f t="shared" si="3"/>
        <v>0</v>
      </c>
      <c r="H20" s="272">
        <f t="shared" si="1"/>
        <v>0</v>
      </c>
    </row>
    <row r="21" spans="1:8" ht="166.5" customHeight="1" hidden="1">
      <c r="A21" s="275" t="s">
        <v>87</v>
      </c>
      <c r="B21" s="270"/>
      <c r="C21" s="271"/>
      <c r="D21" s="272"/>
      <c r="E21" s="270" t="e">
        <f t="shared" si="2"/>
        <v>#DIV/0!</v>
      </c>
      <c r="F21" s="272" t="e">
        <f t="shared" si="0"/>
        <v>#DIV/0!</v>
      </c>
      <c r="G21" s="276">
        <f t="shared" si="3"/>
        <v>0</v>
      </c>
      <c r="H21" s="277">
        <f t="shared" si="1"/>
        <v>0</v>
      </c>
    </row>
    <row r="22" spans="1:8" ht="85.5" customHeight="1">
      <c r="A22" s="278" t="s">
        <v>88</v>
      </c>
      <c r="B22" s="258">
        <f>SUM(B23:B23)</f>
        <v>401.22662</v>
      </c>
      <c r="C22" s="265">
        <f>SUM(C23:C23)</f>
        <v>301.17162</v>
      </c>
      <c r="D22" s="266">
        <f>SUM(D23:D23)</f>
        <v>301.17162</v>
      </c>
      <c r="E22" s="258">
        <f t="shared" si="2"/>
        <v>75.06272141165509</v>
      </c>
      <c r="F22" s="266">
        <f t="shared" si="0"/>
        <v>75.06272141165509</v>
      </c>
      <c r="G22" s="267">
        <f t="shared" si="3"/>
        <v>-100.055</v>
      </c>
      <c r="H22" s="266">
        <f t="shared" si="1"/>
        <v>-100.055</v>
      </c>
    </row>
    <row r="23" spans="1:8" ht="117" customHeight="1">
      <c r="A23" s="275" t="s">
        <v>89</v>
      </c>
      <c r="B23" s="270">
        <v>401.22662</v>
      </c>
      <c r="C23" s="271">
        <v>301.17162</v>
      </c>
      <c r="D23" s="272">
        <v>301.17162</v>
      </c>
      <c r="E23" s="270">
        <f t="shared" si="2"/>
        <v>75.06272141165509</v>
      </c>
      <c r="F23" s="272">
        <f t="shared" si="0"/>
        <v>75.06272141165509</v>
      </c>
      <c r="G23" s="273">
        <f t="shared" si="3"/>
        <v>-100.055</v>
      </c>
      <c r="H23" s="272">
        <f t="shared" si="1"/>
        <v>-100.055</v>
      </c>
    </row>
    <row r="24" spans="1:9" ht="67.5" customHeight="1">
      <c r="A24" s="264" t="s">
        <v>90</v>
      </c>
      <c r="B24" s="279">
        <f>SUM(B25:B30)</f>
        <v>481.55999999999995</v>
      </c>
      <c r="C24" s="280">
        <f>SUM(C25:C30)</f>
        <v>479.97655</v>
      </c>
      <c r="D24" s="281">
        <f>SUM(D25:D30)</f>
        <v>431.8868799999999</v>
      </c>
      <c r="E24" s="258">
        <f t="shared" si="2"/>
        <v>99.67118323781045</v>
      </c>
      <c r="F24" s="266">
        <f t="shared" si="0"/>
        <v>89.68495722236065</v>
      </c>
      <c r="G24" s="267">
        <f t="shared" si="3"/>
        <v>-1.5834499999999707</v>
      </c>
      <c r="H24" s="266">
        <f t="shared" si="1"/>
        <v>-49.67312000000004</v>
      </c>
      <c r="I24" s="282"/>
    </row>
    <row r="25" spans="1:8" ht="111" customHeight="1">
      <c r="A25" s="275" t="s">
        <v>91</v>
      </c>
      <c r="B25" s="270">
        <v>193</v>
      </c>
      <c r="C25" s="271">
        <v>192.69855</v>
      </c>
      <c r="D25" s="272">
        <v>174.70888</v>
      </c>
      <c r="E25" s="270">
        <f t="shared" si="2"/>
        <v>99.84380829015545</v>
      </c>
      <c r="F25" s="272">
        <f t="shared" si="0"/>
        <v>90.52273575129533</v>
      </c>
      <c r="G25" s="273">
        <f t="shared" si="3"/>
        <v>-0.30144999999998845</v>
      </c>
      <c r="H25" s="272">
        <f t="shared" si="1"/>
        <v>-18.291120000000006</v>
      </c>
    </row>
    <row r="26" spans="1:8" ht="88.5" customHeight="1">
      <c r="A26" s="275" t="s">
        <v>92</v>
      </c>
      <c r="B26" s="270">
        <v>167</v>
      </c>
      <c r="C26" s="271">
        <v>165.8</v>
      </c>
      <c r="D26" s="272">
        <v>142.7</v>
      </c>
      <c r="E26" s="270">
        <f t="shared" si="2"/>
        <v>99.28143712574851</v>
      </c>
      <c r="F26" s="272">
        <f t="shared" si="0"/>
        <v>85.44910179640718</v>
      </c>
      <c r="G26" s="273">
        <f t="shared" si="3"/>
        <v>-1.1999999999999886</v>
      </c>
      <c r="H26" s="272">
        <f t="shared" si="1"/>
        <v>-24.30000000000001</v>
      </c>
    </row>
    <row r="27" spans="1:8" ht="90" customHeight="1">
      <c r="A27" s="275" t="s">
        <v>93</v>
      </c>
      <c r="B27" s="270">
        <v>10.96</v>
      </c>
      <c r="C27" s="271">
        <v>10.96</v>
      </c>
      <c r="D27" s="272">
        <v>10.96</v>
      </c>
      <c r="E27" s="270">
        <f t="shared" si="2"/>
        <v>100</v>
      </c>
      <c r="F27" s="272">
        <f t="shared" si="0"/>
        <v>100</v>
      </c>
      <c r="G27" s="273">
        <f t="shared" si="3"/>
        <v>0</v>
      </c>
      <c r="H27" s="272">
        <f t="shared" si="1"/>
        <v>0</v>
      </c>
    </row>
    <row r="28" spans="1:8" ht="117" customHeight="1" hidden="1">
      <c r="A28" s="275" t="s">
        <v>94</v>
      </c>
      <c r="B28" s="270"/>
      <c r="C28" s="271"/>
      <c r="D28" s="272"/>
      <c r="E28" s="270" t="e">
        <f t="shared" si="2"/>
        <v>#DIV/0!</v>
      </c>
      <c r="F28" s="272" t="e">
        <f t="shared" si="0"/>
        <v>#DIV/0!</v>
      </c>
      <c r="G28" s="273">
        <f t="shared" si="3"/>
        <v>0</v>
      </c>
      <c r="H28" s="272">
        <f t="shared" si="1"/>
        <v>0</v>
      </c>
    </row>
    <row r="29" spans="1:8" ht="219" customHeight="1">
      <c r="A29" s="275" t="s">
        <v>95</v>
      </c>
      <c r="B29" s="270">
        <v>71.1</v>
      </c>
      <c r="C29" s="271">
        <v>71.018</v>
      </c>
      <c r="D29" s="272">
        <v>71.018</v>
      </c>
      <c r="E29" s="270">
        <f t="shared" si="2"/>
        <v>99.8846694796062</v>
      </c>
      <c r="F29" s="272">
        <f t="shared" si="0"/>
        <v>99.8846694796062</v>
      </c>
      <c r="G29" s="273">
        <f t="shared" si="3"/>
        <v>-0.08199999999999363</v>
      </c>
      <c r="H29" s="272">
        <f t="shared" si="1"/>
        <v>-0.08199999999999363</v>
      </c>
    </row>
    <row r="30" spans="1:8" ht="112.5" customHeight="1">
      <c r="A30" s="275" t="s">
        <v>96</v>
      </c>
      <c r="B30" s="270">
        <f>9.5+30</f>
        <v>39.5</v>
      </c>
      <c r="C30" s="271">
        <v>39.5</v>
      </c>
      <c r="D30" s="272">
        <v>32.5</v>
      </c>
      <c r="E30" s="270">
        <f t="shared" si="2"/>
        <v>100</v>
      </c>
      <c r="F30" s="272">
        <f t="shared" si="0"/>
        <v>82.27848101265823</v>
      </c>
      <c r="G30" s="273">
        <f t="shared" si="3"/>
        <v>0</v>
      </c>
      <c r="H30" s="272">
        <f t="shared" si="1"/>
        <v>-7</v>
      </c>
    </row>
    <row r="31" spans="1:8" ht="88.5" customHeight="1">
      <c r="A31" s="264" t="s">
        <v>97</v>
      </c>
      <c r="B31" s="258">
        <f>B33+B32</f>
        <v>1250</v>
      </c>
      <c r="C31" s="265">
        <f>C33+C32</f>
        <v>1250</v>
      </c>
      <c r="D31" s="266">
        <f>D33+D32</f>
        <v>1250</v>
      </c>
      <c r="E31" s="258">
        <f t="shared" si="2"/>
        <v>100</v>
      </c>
      <c r="F31" s="266">
        <f t="shared" si="0"/>
        <v>100</v>
      </c>
      <c r="G31" s="267">
        <f t="shared" si="3"/>
        <v>0</v>
      </c>
      <c r="H31" s="266">
        <f t="shared" si="1"/>
        <v>0</v>
      </c>
    </row>
    <row r="32" spans="1:8" ht="246.75" customHeight="1" hidden="1">
      <c r="A32" s="275" t="s">
        <v>98</v>
      </c>
      <c r="B32" s="270"/>
      <c r="C32" s="271"/>
      <c r="D32" s="272"/>
      <c r="E32" s="258" t="e">
        <f t="shared" si="2"/>
        <v>#DIV/0!</v>
      </c>
      <c r="F32" s="266" t="e">
        <f t="shared" si="0"/>
        <v>#DIV/0!</v>
      </c>
      <c r="G32" s="267">
        <f t="shared" si="3"/>
        <v>0</v>
      </c>
      <c r="H32" s="266">
        <f t="shared" si="1"/>
        <v>0</v>
      </c>
    </row>
    <row r="33" spans="1:8" ht="120.75" customHeight="1">
      <c r="A33" s="275" t="s">
        <v>99</v>
      </c>
      <c r="B33" s="270">
        <v>1250</v>
      </c>
      <c r="C33" s="271">
        <v>1250</v>
      </c>
      <c r="D33" s="272">
        <v>1250</v>
      </c>
      <c r="E33" s="270">
        <f t="shared" si="2"/>
        <v>100</v>
      </c>
      <c r="F33" s="272">
        <f t="shared" si="0"/>
        <v>100</v>
      </c>
      <c r="G33" s="273">
        <f t="shared" si="3"/>
        <v>0</v>
      </c>
      <c r="H33" s="272">
        <f t="shared" si="1"/>
        <v>0</v>
      </c>
    </row>
    <row r="34" spans="1:8" ht="75.75" customHeight="1">
      <c r="A34" s="283" t="s">
        <v>100</v>
      </c>
      <c r="B34" s="284">
        <f>B35+B36+B37+B38</f>
        <v>1059.2725</v>
      </c>
      <c r="C34" s="285">
        <f>C35+C37+C38+C36</f>
        <v>981.78476</v>
      </c>
      <c r="D34" s="286">
        <f>D35+D37+D38+D36</f>
        <v>978.2938999999999</v>
      </c>
      <c r="E34" s="284">
        <f t="shared" si="2"/>
        <v>92.68481528596277</v>
      </c>
      <c r="F34" s="286">
        <f t="shared" si="0"/>
        <v>92.35526269208347</v>
      </c>
      <c r="G34" s="262">
        <f t="shared" si="3"/>
        <v>-77.48774000000003</v>
      </c>
      <c r="H34" s="260">
        <f t="shared" si="1"/>
        <v>-80.97860000000014</v>
      </c>
    </row>
    <row r="35" spans="1:8" ht="37.5" customHeight="1">
      <c r="A35" s="274" t="s">
        <v>101</v>
      </c>
      <c r="B35" s="270">
        <v>70.616</v>
      </c>
      <c r="C35" s="271"/>
      <c r="D35" s="272"/>
      <c r="E35" s="270">
        <f t="shared" si="2"/>
        <v>0</v>
      </c>
      <c r="F35" s="272">
        <f t="shared" si="0"/>
        <v>0</v>
      </c>
      <c r="G35" s="273">
        <f t="shared" si="3"/>
        <v>-70.616</v>
      </c>
      <c r="H35" s="272">
        <f t="shared" si="1"/>
        <v>-70.616</v>
      </c>
    </row>
    <row r="36" spans="1:8" ht="48" customHeight="1" hidden="1">
      <c r="A36" s="287" t="s">
        <v>102</v>
      </c>
      <c r="B36" s="288"/>
      <c r="C36" s="289"/>
      <c r="D36" s="290"/>
      <c r="E36" s="288" t="e">
        <f t="shared" si="2"/>
        <v>#DIV/0!</v>
      </c>
      <c r="F36" s="290" t="e">
        <f t="shared" si="0"/>
        <v>#DIV/0!</v>
      </c>
      <c r="G36" s="291">
        <f t="shared" si="3"/>
        <v>0</v>
      </c>
      <c r="H36" s="290">
        <f t="shared" si="1"/>
        <v>0</v>
      </c>
    </row>
    <row r="37" spans="1:8" ht="141.75" customHeight="1">
      <c r="A37" s="287" t="s">
        <v>103</v>
      </c>
      <c r="B37" s="288">
        <v>160</v>
      </c>
      <c r="C37" s="271">
        <v>160</v>
      </c>
      <c r="D37" s="292">
        <v>160</v>
      </c>
      <c r="E37" s="288">
        <f t="shared" si="2"/>
        <v>100</v>
      </c>
      <c r="F37" s="290">
        <f t="shared" si="0"/>
        <v>100</v>
      </c>
      <c r="G37" s="291">
        <f t="shared" si="3"/>
        <v>0</v>
      </c>
      <c r="H37" s="290">
        <f t="shared" si="1"/>
        <v>0</v>
      </c>
    </row>
    <row r="38" spans="1:8" ht="42" customHeight="1">
      <c r="A38" s="274" t="s">
        <v>104</v>
      </c>
      <c r="B38" s="270">
        <f>SUM(B39:B48)+0.01</f>
        <v>828.6565</v>
      </c>
      <c r="C38" s="271">
        <f>SUM(C39:C48)</f>
        <v>821.78476</v>
      </c>
      <c r="D38" s="272">
        <f>D39+D40+D42+D47+D48+D43+D41+D44+D45+D46</f>
        <v>818.2938999999999</v>
      </c>
      <c r="E38" s="270">
        <f t="shared" si="2"/>
        <v>99.17073721137768</v>
      </c>
      <c r="F38" s="272">
        <f t="shared" si="0"/>
        <v>98.74946977426711</v>
      </c>
      <c r="G38" s="273">
        <f t="shared" si="3"/>
        <v>-6.871740000000045</v>
      </c>
      <c r="H38" s="272">
        <f t="shared" si="1"/>
        <v>-10.362600000000157</v>
      </c>
    </row>
    <row r="39" spans="1:8" ht="88.5" customHeight="1">
      <c r="A39" s="293" t="s">
        <v>105</v>
      </c>
      <c r="B39" s="270">
        <f>20+120</f>
        <v>140</v>
      </c>
      <c r="C39" s="271">
        <v>140</v>
      </c>
      <c r="D39" s="272">
        <v>140</v>
      </c>
      <c r="E39" s="270">
        <f t="shared" si="2"/>
        <v>100</v>
      </c>
      <c r="F39" s="272">
        <f t="shared" si="0"/>
        <v>100</v>
      </c>
      <c r="G39" s="273">
        <f t="shared" si="3"/>
        <v>0</v>
      </c>
      <c r="H39" s="272">
        <f t="shared" si="1"/>
        <v>0</v>
      </c>
    </row>
    <row r="40" spans="1:8" ht="138" customHeight="1">
      <c r="A40" s="293" t="s">
        <v>106</v>
      </c>
      <c r="B40" s="270">
        <v>120</v>
      </c>
      <c r="C40" s="271">
        <v>113.689</v>
      </c>
      <c r="D40" s="272">
        <v>113.689</v>
      </c>
      <c r="E40" s="270">
        <f t="shared" si="2"/>
        <v>94.74083333333333</v>
      </c>
      <c r="F40" s="272">
        <f t="shared" si="0"/>
        <v>94.74083333333333</v>
      </c>
      <c r="G40" s="273">
        <f t="shared" si="3"/>
        <v>-6.311000000000007</v>
      </c>
      <c r="H40" s="272">
        <f t="shared" si="1"/>
        <v>-6.311000000000007</v>
      </c>
    </row>
    <row r="41" spans="1:8" ht="88.5" customHeight="1">
      <c r="A41" s="293" t="s">
        <v>107</v>
      </c>
      <c r="B41" s="270">
        <v>213.0965</v>
      </c>
      <c r="C41" s="271">
        <v>212.94576</v>
      </c>
      <c r="D41" s="272">
        <v>212.94576</v>
      </c>
      <c r="E41" s="270">
        <f t="shared" si="2"/>
        <v>99.92926209487251</v>
      </c>
      <c r="F41" s="272">
        <f t="shared" si="0"/>
        <v>99.92926209487251</v>
      </c>
      <c r="G41" s="273">
        <f t="shared" si="3"/>
        <v>-0.15073999999998478</v>
      </c>
      <c r="H41" s="272">
        <f t="shared" si="1"/>
        <v>-0.15073999999998478</v>
      </c>
    </row>
    <row r="42" spans="1:8" ht="220.5" customHeight="1" hidden="1">
      <c r="A42" s="293" t="s">
        <v>108</v>
      </c>
      <c r="B42" s="270"/>
      <c r="C42" s="271"/>
      <c r="D42" s="272"/>
      <c r="E42" s="270" t="e">
        <f t="shared" si="2"/>
        <v>#DIV/0!</v>
      </c>
      <c r="F42" s="272" t="e">
        <f t="shared" si="0"/>
        <v>#DIV/0!</v>
      </c>
      <c r="G42" s="273">
        <f t="shared" si="3"/>
        <v>0</v>
      </c>
      <c r="H42" s="272">
        <f t="shared" si="1"/>
        <v>0</v>
      </c>
    </row>
    <row r="43" spans="1:8" ht="111" customHeight="1" hidden="1">
      <c r="A43" s="293" t="s">
        <v>109</v>
      </c>
      <c r="B43" s="270"/>
      <c r="C43" s="271"/>
      <c r="D43" s="272"/>
      <c r="E43" s="270" t="e">
        <f t="shared" si="2"/>
        <v>#DIV/0!</v>
      </c>
      <c r="F43" s="272" t="e">
        <f t="shared" si="0"/>
        <v>#DIV/0!</v>
      </c>
      <c r="G43" s="273">
        <f t="shared" si="3"/>
        <v>0</v>
      </c>
      <c r="H43" s="272">
        <f t="shared" si="1"/>
        <v>0</v>
      </c>
    </row>
    <row r="44" spans="1:8" ht="112.5" customHeight="1" hidden="1">
      <c r="A44" s="293" t="s">
        <v>107</v>
      </c>
      <c r="B44" s="270"/>
      <c r="C44" s="271"/>
      <c r="D44" s="272"/>
      <c r="E44" s="270" t="e">
        <f t="shared" si="2"/>
        <v>#DIV/0!</v>
      </c>
      <c r="F44" s="272" t="e">
        <f t="shared" si="0"/>
        <v>#DIV/0!</v>
      </c>
      <c r="G44" s="273">
        <f t="shared" si="3"/>
        <v>0</v>
      </c>
      <c r="H44" s="272">
        <f t="shared" si="1"/>
        <v>0</v>
      </c>
    </row>
    <row r="45" spans="1:8" ht="85.5" customHeight="1">
      <c r="A45" s="293" t="s">
        <v>110</v>
      </c>
      <c r="B45" s="270">
        <f>250-15-219.6</f>
        <v>15.400000000000006</v>
      </c>
      <c r="C45" s="271">
        <v>15</v>
      </c>
      <c r="D45" s="272">
        <v>15</v>
      </c>
      <c r="E45" s="270">
        <f t="shared" si="2"/>
        <v>97.40259740259737</v>
      </c>
      <c r="F45" s="272">
        <f t="shared" si="0"/>
        <v>97.40259740259737</v>
      </c>
      <c r="G45" s="273">
        <f t="shared" si="3"/>
        <v>-0.4000000000000057</v>
      </c>
      <c r="H45" s="272">
        <f t="shared" si="1"/>
        <v>-0.4000000000000057</v>
      </c>
    </row>
    <row r="46" spans="1:8" ht="93" customHeight="1">
      <c r="A46" s="293" t="s">
        <v>111</v>
      </c>
      <c r="B46" s="270">
        <v>23.05</v>
      </c>
      <c r="C46" s="271">
        <v>23.05</v>
      </c>
      <c r="D46" s="272">
        <v>23.05</v>
      </c>
      <c r="E46" s="270">
        <f t="shared" si="2"/>
        <v>100</v>
      </c>
      <c r="F46" s="272">
        <f t="shared" si="0"/>
        <v>100</v>
      </c>
      <c r="G46" s="273">
        <f t="shared" si="3"/>
        <v>0</v>
      </c>
      <c r="H46" s="272">
        <f t="shared" si="1"/>
        <v>0</v>
      </c>
    </row>
    <row r="47" spans="1:8" ht="84" customHeight="1" thickBot="1">
      <c r="A47" s="294" t="s">
        <v>112</v>
      </c>
      <c r="B47" s="295">
        <f>313.1+4</f>
        <v>317.1</v>
      </c>
      <c r="C47" s="296">
        <v>317.1</v>
      </c>
      <c r="D47" s="297">
        <v>313.60914</v>
      </c>
      <c r="E47" s="295">
        <f t="shared" si="2"/>
        <v>100</v>
      </c>
      <c r="F47" s="298">
        <f t="shared" si="0"/>
        <v>98.89912961210975</v>
      </c>
      <c r="G47" s="299">
        <f t="shared" si="3"/>
        <v>0</v>
      </c>
      <c r="H47" s="298">
        <f t="shared" si="1"/>
        <v>-3.490859999999998</v>
      </c>
    </row>
    <row r="48" spans="1:8" ht="39" customHeight="1" hidden="1">
      <c r="A48" s="300" t="s">
        <v>113</v>
      </c>
      <c r="B48" s="301"/>
      <c r="C48" s="302"/>
      <c r="D48" s="303"/>
      <c r="E48" s="301" t="e">
        <f t="shared" si="2"/>
        <v>#DIV/0!</v>
      </c>
      <c r="F48" s="303" t="e">
        <f t="shared" si="0"/>
        <v>#DIV/0!</v>
      </c>
      <c r="G48" s="304">
        <f t="shared" si="3"/>
        <v>0</v>
      </c>
      <c r="H48" s="303">
        <f t="shared" si="1"/>
        <v>0</v>
      </c>
    </row>
    <row r="49" spans="1:8" ht="45.75" customHeight="1" thickBot="1">
      <c r="A49" s="305" t="s">
        <v>114</v>
      </c>
      <c r="B49" s="306">
        <f>B8+B9+B10+B11+B14+B15+B18+B19+B22+B24+B31+B34+B12</f>
        <v>793886.0118799998</v>
      </c>
      <c r="C49" s="307">
        <f>C8+C9+C10+C11+C14+C15+C18+C19+C22+C24+C31+C34+C12</f>
        <v>788734.39636</v>
      </c>
      <c r="D49" s="308">
        <f>D8+D9+D10+D11+D14+D15+D18+D19+D22+D24+D31+D34+D12</f>
        <v>783306.1222900001</v>
      </c>
      <c r="E49" s="306">
        <f t="shared" si="2"/>
        <v>99.3510887655269</v>
      </c>
      <c r="F49" s="308">
        <f t="shared" si="0"/>
        <v>98.66732888202105</v>
      </c>
      <c r="G49" s="309">
        <f t="shared" si="3"/>
        <v>-5151.615519999759</v>
      </c>
      <c r="H49" s="308">
        <f t="shared" si="1"/>
        <v>-10579.889589999686</v>
      </c>
    </row>
    <row r="50" spans="1:8" ht="87.75" customHeight="1" hidden="1">
      <c r="A50" s="310" t="s">
        <v>115</v>
      </c>
      <c r="B50" s="311"/>
      <c r="C50" s="312"/>
      <c r="D50" s="313"/>
      <c r="E50" s="314" t="e">
        <f t="shared" si="2"/>
        <v>#DIV/0!</v>
      </c>
      <c r="F50" s="315" t="e">
        <f t="shared" si="0"/>
        <v>#DIV/0!</v>
      </c>
      <c r="G50" s="316">
        <f t="shared" si="3"/>
        <v>0</v>
      </c>
      <c r="H50" s="315">
        <f t="shared" si="1"/>
        <v>0</v>
      </c>
    </row>
    <row r="51" spans="1:8" ht="112.5" customHeight="1" thickBot="1">
      <c r="A51" s="317" t="s">
        <v>116</v>
      </c>
      <c r="B51" s="318">
        <v>240</v>
      </c>
      <c r="C51" s="319">
        <v>240</v>
      </c>
      <c r="D51" s="320">
        <v>240</v>
      </c>
      <c r="E51" s="321">
        <f t="shared" si="2"/>
        <v>100</v>
      </c>
      <c r="F51" s="320">
        <f t="shared" si="0"/>
        <v>100</v>
      </c>
      <c r="G51" s="322">
        <f t="shared" si="3"/>
        <v>0</v>
      </c>
      <c r="H51" s="320">
        <f t="shared" si="1"/>
        <v>0</v>
      </c>
    </row>
    <row r="52" spans="1:8" ht="49.5" customHeight="1" thickBot="1">
      <c r="A52" s="305" t="s">
        <v>117</v>
      </c>
      <c r="B52" s="306">
        <f>B51+B49+B50</f>
        <v>794126.0118799998</v>
      </c>
      <c r="C52" s="307">
        <f>C51+C49+C50</f>
        <v>788974.39636</v>
      </c>
      <c r="D52" s="308">
        <f>D51+D49+D50</f>
        <v>783546.1222900001</v>
      </c>
      <c r="E52" s="306">
        <f t="shared" si="2"/>
        <v>99.35128487885645</v>
      </c>
      <c r="F52" s="308">
        <f t="shared" si="0"/>
        <v>98.66773164060537</v>
      </c>
      <c r="G52" s="309">
        <f t="shared" si="3"/>
        <v>-5151.615519999759</v>
      </c>
      <c r="H52" s="308">
        <f t="shared" si="1"/>
        <v>-10579.889589999686</v>
      </c>
    </row>
    <row r="53" spans="1:8" ht="90" customHeight="1">
      <c r="A53" s="323" t="s">
        <v>118</v>
      </c>
      <c r="B53" s="311">
        <v>65910.8</v>
      </c>
      <c r="C53" s="324">
        <v>65910.8</v>
      </c>
      <c r="D53" s="325">
        <v>65910.8</v>
      </c>
      <c r="E53" s="311">
        <f t="shared" si="2"/>
        <v>100</v>
      </c>
      <c r="F53" s="326">
        <f t="shared" si="0"/>
        <v>100</v>
      </c>
      <c r="G53" s="327">
        <f t="shared" si="3"/>
        <v>0</v>
      </c>
      <c r="H53" s="328">
        <f t="shared" si="1"/>
        <v>0</v>
      </c>
    </row>
    <row r="54" spans="1:8" ht="222" customHeight="1" hidden="1">
      <c r="A54" s="329" t="s">
        <v>119</v>
      </c>
      <c r="B54" s="330"/>
      <c r="C54" s="331"/>
      <c r="D54" s="332"/>
      <c r="E54" s="330" t="e">
        <f t="shared" si="2"/>
        <v>#DIV/0!</v>
      </c>
      <c r="F54" s="332" t="e">
        <f t="shared" si="0"/>
        <v>#DIV/0!</v>
      </c>
      <c r="G54" s="333">
        <f t="shared" si="3"/>
        <v>0</v>
      </c>
      <c r="H54" s="334">
        <f t="shared" si="1"/>
        <v>0</v>
      </c>
    </row>
    <row r="55" spans="1:8" ht="168" customHeight="1" hidden="1">
      <c r="A55" s="335" t="s">
        <v>120</v>
      </c>
      <c r="B55" s="330"/>
      <c r="C55" s="331"/>
      <c r="D55" s="332"/>
      <c r="E55" s="330" t="e">
        <f t="shared" si="2"/>
        <v>#DIV/0!</v>
      </c>
      <c r="F55" s="332" t="e">
        <f t="shared" si="0"/>
        <v>#DIV/0!</v>
      </c>
      <c r="G55" s="333">
        <f t="shared" si="3"/>
        <v>0</v>
      </c>
      <c r="H55" s="334">
        <f t="shared" si="1"/>
        <v>0</v>
      </c>
    </row>
    <row r="56" spans="1:8" ht="90" customHeight="1">
      <c r="A56" s="335" t="s">
        <v>121</v>
      </c>
      <c r="B56" s="336">
        <v>54412.6</v>
      </c>
      <c r="C56" s="337">
        <v>54412.6</v>
      </c>
      <c r="D56" s="338">
        <v>54412.6</v>
      </c>
      <c r="E56" s="336">
        <f t="shared" si="2"/>
        <v>100</v>
      </c>
      <c r="F56" s="338">
        <f t="shared" si="0"/>
        <v>100</v>
      </c>
      <c r="G56" s="339">
        <f t="shared" si="3"/>
        <v>0</v>
      </c>
      <c r="H56" s="340">
        <f t="shared" si="1"/>
        <v>0</v>
      </c>
    </row>
    <row r="57" spans="1:8" ht="112.5" customHeight="1">
      <c r="A57" s="341" t="s">
        <v>122</v>
      </c>
      <c r="B57" s="336">
        <v>10030.5</v>
      </c>
      <c r="C57" s="337">
        <v>10030.5</v>
      </c>
      <c r="D57" s="338">
        <v>10030.5</v>
      </c>
      <c r="E57" s="336">
        <f t="shared" si="2"/>
        <v>100</v>
      </c>
      <c r="F57" s="338">
        <f t="shared" si="0"/>
        <v>100</v>
      </c>
      <c r="G57" s="339">
        <f t="shared" si="3"/>
        <v>0</v>
      </c>
      <c r="H57" s="340">
        <f t="shared" si="1"/>
        <v>0</v>
      </c>
    </row>
    <row r="58" spans="1:8" ht="88.5" customHeight="1">
      <c r="A58" s="342" t="s">
        <v>123</v>
      </c>
      <c r="B58" s="343">
        <f>SUM(B59:B72)</f>
        <v>1681483.77</v>
      </c>
      <c r="C58" s="344">
        <f>SUM(C59:C72)</f>
        <v>1645167.4295299998</v>
      </c>
      <c r="D58" s="345">
        <f>SUM(D59:D72)</f>
        <v>1644949.99486</v>
      </c>
      <c r="E58" s="346">
        <f t="shared" si="2"/>
        <v>97.84022057673502</v>
      </c>
      <c r="F58" s="347">
        <f t="shared" si="0"/>
        <v>97.82728945757235</v>
      </c>
      <c r="G58" s="348">
        <f t="shared" si="3"/>
        <v>-36316.34047000017</v>
      </c>
      <c r="H58" s="347">
        <f t="shared" si="1"/>
        <v>-36533.77514000004</v>
      </c>
    </row>
    <row r="59" spans="1:8" ht="169.5" customHeight="1">
      <c r="A59" s="349" t="s">
        <v>124</v>
      </c>
      <c r="B59" s="350">
        <v>1314848.77</v>
      </c>
      <c r="C59" s="337">
        <v>1314848.75321</v>
      </c>
      <c r="D59" s="337">
        <v>1314845.63616</v>
      </c>
      <c r="E59" s="336">
        <f t="shared" si="2"/>
        <v>99.99999872304706</v>
      </c>
      <c r="F59" s="338">
        <f t="shared" si="0"/>
        <v>99.99976165776083</v>
      </c>
      <c r="G59" s="351">
        <f t="shared" si="3"/>
        <v>-0.016790000023320317</v>
      </c>
      <c r="H59" s="338">
        <f t="shared" si="1"/>
        <v>-3.1338400000240654</v>
      </c>
    </row>
    <row r="60" spans="1:8" ht="25.5" customHeight="1" hidden="1">
      <c r="A60" s="349" t="s">
        <v>125</v>
      </c>
      <c r="B60" s="350"/>
      <c r="C60" s="337"/>
      <c r="D60" s="338"/>
      <c r="E60" s="270" t="e">
        <f t="shared" si="2"/>
        <v>#DIV/0!</v>
      </c>
      <c r="F60" s="272" t="e">
        <f t="shared" si="0"/>
        <v>#DIV/0!</v>
      </c>
      <c r="G60" s="273">
        <f t="shared" si="3"/>
        <v>0</v>
      </c>
      <c r="H60" s="272">
        <f t="shared" si="1"/>
        <v>0</v>
      </c>
    </row>
    <row r="61" spans="1:8" ht="279.75" customHeight="1">
      <c r="A61" s="349" t="s">
        <v>126</v>
      </c>
      <c r="B61" s="350">
        <v>160387.6</v>
      </c>
      <c r="C61" s="337">
        <v>141822.57812</v>
      </c>
      <c r="D61" s="337">
        <v>141822.57812</v>
      </c>
      <c r="E61" s="336">
        <f t="shared" si="2"/>
        <v>88.42490199990523</v>
      </c>
      <c r="F61" s="338">
        <f t="shared" si="0"/>
        <v>88.42490199990523</v>
      </c>
      <c r="G61" s="352">
        <f t="shared" si="3"/>
        <v>-18565.021880000015</v>
      </c>
      <c r="H61" s="338">
        <f t="shared" si="1"/>
        <v>-18565.021880000015</v>
      </c>
    </row>
    <row r="62" spans="1:8" ht="409.5" customHeight="1">
      <c r="A62" s="349" t="s">
        <v>127</v>
      </c>
      <c r="B62" s="350">
        <v>38585.8</v>
      </c>
      <c r="C62" s="337">
        <v>33525.4592</v>
      </c>
      <c r="D62" s="337">
        <v>33525.4592</v>
      </c>
      <c r="E62" s="336">
        <f t="shared" si="2"/>
        <v>86.88548429733217</v>
      </c>
      <c r="F62" s="338">
        <f t="shared" si="0"/>
        <v>86.88548429733217</v>
      </c>
      <c r="G62" s="352">
        <f t="shared" si="3"/>
        <v>-5060.340800000005</v>
      </c>
      <c r="H62" s="338">
        <f t="shared" si="1"/>
        <v>-5060.340800000005</v>
      </c>
    </row>
    <row r="63" spans="1:8" ht="136.5" customHeight="1">
      <c r="A63" s="349" t="s">
        <v>128</v>
      </c>
      <c r="B63" s="350">
        <v>46605.3</v>
      </c>
      <c r="C63" s="337">
        <v>46605.21872</v>
      </c>
      <c r="D63" s="337">
        <v>46605.21872</v>
      </c>
      <c r="E63" s="336">
        <f t="shared" si="2"/>
        <v>99.9998255992344</v>
      </c>
      <c r="F63" s="338">
        <f t="shared" si="0"/>
        <v>99.9998255992344</v>
      </c>
      <c r="G63" s="352">
        <f t="shared" si="3"/>
        <v>-0.0812800000057905</v>
      </c>
      <c r="H63" s="338">
        <f t="shared" si="1"/>
        <v>-0.0812800000057905</v>
      </c>
    </row>
    <row r="64" spans="1:8" ht="137.25" customHeight="1">
      <c r="A64" s="349" t="s">
        <v>129</v>
      </c>
      <c r="B64" s="350">
        <v>2238.9</v>
      </c>
      <c r="C64" s="337">
        <v>1649</v>
      </c>
      <c r="D64" s="338">
        <v>1444.35041</v>
      </c>
      <c r="E64" s="336">
        <f t="shared" si="2"/>
        <v>73.65223993925588</v>
      </c>
      <c r="F64" s="338">
        <f t="shared" si="0"/>
        <v>64.51160882576265</v>
      </c>
      <c r="G64" s="352">
        <f t="shared" si="3"/>
        <v>-589.9000000000001</v>
      </c>
      <c r="H64" s="338">
        <f t="shared" si="1"/>
        <v>-794.5495900000001</v>
      </c>
    </row>
    <row r="65" spans="1:8" ht="10.5" customHeight="1" hidden="1">
      <c r="A65" s="353" t="s">
        <v>130</v>
      </c>
      <c r="B65" s="350"/>
      <c r="C65" s="337"/>
      <c r="D65" s="338"/>
      <c r="E65" s="270" t="e">
        <f t="shared" si="2"/>
        <v>#DIV/0!</v>
      </c>
      <c r="F65" s="272" t="e">
        <f t="shared" si="0"/>
        <v>#DIV/0!</v>
      </c>
      <c r="G65" s="273">
        <f t="shared" si="3"/>
        <v>0</v>
      </c>
      <c r="H65" s="272">
        <f t="shared" si="1"/>
        <v>0</v>
      </c>
    </row>
    <row r="66" spans="1:8" ht="194.25" customHeight="1" hidden="1">
      <c r="A66" s="353" t="s">
        <v>131</v>
      </c>
      <c r="B66" s="350"/>
      <c r="C66" s="337"/>
      <c r="D66" s="338"/>
      <c r="E66" s="270" t="e">
        <f t="shared" si="2"/>
        <v>#DIV/0!</v>
      </c>
      <c r="F66" s="272" t="e">
        <f t="shared" si="0"/>
        <v>#DIV/0!</v>
      </c>
      <c r="G66" s="273">
        <f t="shared" si="3"/>
        <v>0</v>
      </c>
      <c r="H66" s="272">
        <f t="shared" si="1"/>
        <v>0</v>
      </c>
    </row>
    <row r="67" spans="1:8" ht="409.5" customHeight="1">
      <c r="A67" s="349" t="s">
        <v>132</v>
      </c>
      <c r="B67" s="350">
        <v>110081.2</v>
      </c>
      <c r="C67" s="337">
        <v>98102.35628</v>
      </c>
      <c r="D67" s="338">
        <v>98102.35628</v>
      </c>
      <c r="E67" s="336">
        <f t="shared" si="2"/>
        <v>89.11817483821035</v>
      </c>
      <c r="F67" s="338">
        <f t="shared" si="0"/>
        <v>89.11817483821035</v>
      </c>
      <c r="G67" s="352">
        <f t="shared" si="3"/>
        <v>-11978.84371999999</v>
      </c>
      <c r="H67" s="338">
        <f t="shared" si="1"/>
        <v>-11978.84371999999</v>
      </c>
    </row>
    <row r="68" spans="1:8" ht="274.5" customHeight="1">
      <c r="A68" s="349" t="s">
        <v>133</v>
      </c>
      <c r="B68" s="336">
        <v>8593.8</v>
      </c>
      <c r="C68" s="337">
        <v>8471.664</v>
      </c>
      <c r="D68" s="337">
        <v>8471.664</v>
      </c>
      <c r="E68" s="336">
        <f t="shared" si="2"/>
        <v>98.57878935977101</v>
      </c>
      <c r="F68" s="338">
        <f t="shared" si="0"/>
        <v>98.57878935977101</v>
      </c>
      <c r="G68" s="352">
        <f t="shared" si="3"/>
        <v>-122.1359999999986</v>
      </c>
      <c r="H68" s="338">
        <f t="shared" si="1"/>
        <v>-122.1359999999986</v>
      </c>
    </row>
    <row r="69" spans="1:8" ht="27" customHeight="1" hidden="1">
      <c r="A69" s="349" t="s">
        <v>134</v>
      </c>
      <c r="B69" s="350"/>
      <c r="C69" s="337">
        <v>0</v>
      </c>
      <c r="D69" s="338"/>
      <c r="E69" s="270" t="e">
        <f t="shared" si="2"/>
        <v>#DIV/0!</v>
      </c>
      <c r="F69" s="272" t="e">
        <f t="shared" si="0"/>
        <v>#DIV/0!</v>
      </c>
      <c r="G69" s="273">
        <f t="shared" si="3"/>
        <v>0</v>
      </c>
      <c r="H69" s="272">
        <f t="shared" si="1"/>
        <v>0</v>
      </c>
    </row>
    <row r="70" spans="1:8" ht="200.25" customHeight="1" hidden="1">
      <c r="A70" s="349" t="s">
        <v>135</v>
      </c>
      <c r="B70" s="350"/>
      <c r="C70" s="337"/>
      <c r="D70" s="338"/>
      <c r="E70" s="270" t="e">
        <f t="shared" si="2"/>
        <v>#DIV/0!</v>
      </c>
      <c r="F70" s="272" t="e">
        <f t="shared" si="0"/>
        <v>#DIV/0!</v>
      </c>
      <c r="G70" s="273">
        <f t="shared" si="3"/>
        <v>0</v>
      </c>
      <c r="H70" s="272">
        <f t="shared" si="1"/>
        <v>0</v>
      </c>
    </row>
    <row r="71" spans="1:8" ht="99" customHeight="1" hidden="1">
      <c r="A71" s="349" t="s">
        <v>136</v>
      </c>
      <c r="B71" s="350"/>
      <c r="C71" s="337"/>
      <c r="D71" s="338"/>
      <c r="E71" s="270" t="e">
        <f t="shared" si="2"/>
        <v>#DIV/0!</v>
      </c>
      <c r="F71" s="272" t="e">
        <f t="shared" si="0"/>
        <v>#DIV/0!</v>
      </c>
      <c r="G71" s="273">
        <f t="shared" si="3"/>
        <v>0</v>
      </c>
      <c r="H71" s="272">
        <f t="shared" si="1"/>
        <v>0</v>
      </c>
    </row>
    <row r="72" spans="1:13" ht="165" customHeight="1">
      <c r="A72" s="349" t="s">
        <v>137</v>
      </c>
      <c r="B72" s="350">
        <v>142.4</v>
      </c>
      <c r="C72" s="337">
        <v>142.4</v>
      </c>
      <c r="D72" s="338">
        <v>132.73197</v>
      </c>
      <c r="E72" s="336">
        <f t="shared" si="2"/>
        <v>100</v>
      </c>
      <c r="F72" s="338">
        <f aca="true" t="shared" si="4" ref="F72:F93">D72/B72*100</f>
        <v>93.21065308988763</v>
      </c>
      <c r="G72" s="352">
        <f t="shared" si="3"/>
        <v>0</v>
      </c>
      <c r="H72" s="338">
        <f aca="true" t="shared" si="5" ref="H72:H93">D72-B72</f>
        <v>-9.668030000000016</v>
      </c>
      <c r="M72" s="354"/>
    </row>
    <row r="73" spans="1:8" ht="47.25" customHeight="1">
      <c r="A73" s="355" t="s">
        <v>138</v>
      </c>
      <c r="B73" s="356">
        <f>SUM(B74:B89)</f>
        <v>17980.681579999997</v>
      </c>
      <c r="C73" s="357">
        <f>SUM(C74:C89)</f>
        <v>17824.381579999997</v>
      </c>
      <c r="D73" s="358">
        <f>SUM(D74:D89)</f>
        <v>17784.523579999997</v>
      </c>
      <c r="E73" s="356">
        <f aca="true" t="shared" si="6" ref="E73:E93">C73/B73*100</f>
        <v>99.13073373050634</v>
      </c>
      <c r="F73" s="358">
        <f t="shared" si="4"/>
        <v>98.9090624894988</v>
      </c>
      <c r="G73" s="359">
        <f aca="true" t="shared" si="7" ref="G73:G93">C73-B73</f>
        <v>-156.29999999999927</v>
      </c>
      <c r="H73" s="358">
        <f t="shared" si="5"/>
        <v>-196.15799999999945</v>
      </c>
    </row>
    <row r="74" spans="1:8" ht="109.5" customHeight="1">
      <c r="A74" s="360" t="s">
        <v>139</v>
      </c>
      <c r="B74" s="336">
        <v>16725.8</v>
      </c>
      <c r="C74" s="361">
        <v>16725.8</v>
      </c>
      <c r="D74" s="338">
        <v>16725.8</v>
      </c>
      <c r="E74" s="336">
        <f t="shared" si="6"/>
        <v>100</v>
      </c>
      <c r="F74" s="338">
        <f t="shared" si="4"/>
        <v>100</v>
      </c>
      <c r="G74" s="352">
        <f t="shared" si="7"/>
        <v>0</v>
      </c>
      <c r="H74" s="338">
        <f t="shared" si="5"/>
        <v>0</v>
      </c>
    </row>
    <row r="75" spans="1:8" ht="91.5" customHeight="1" hidden="1">
      <c r="A75" s="362" t="s">
        <v>140</v>
      </c>
      <c r="B75" s="363"/>
      <c r="C75" s="364"/>
      <c r="D75" s="340"/>
      <c r="E75" s="270" t="e">
        <f t="shared" si="6"/>
        <v>#DIV/0!</v>
      </c>
      <c r="F75" s="272" t="e">
        <f t="shared" si="4"/>
        <v>#DIV/0!</v>
      </c>
      <c r="G75" s="273">
        <f t="shared" si="7"/>
        <v>0</v>
      </c>
      <c r="H75" s="272">
        <f t="shared" si="5"/>
        <v>0</v>
      </c>
    </row>
    <row r="76" spans="1:8" ht="63" customHeight="1" hidden="1">
      <c r="A76" s="362" t="s">
        <v>141</v>
      </c>
      <c r="B76" s="363"/>
      <c r="C76" s="364"/>
      <c r="D76" s="365"/>
      <c r="E76" s="270" t="e">
        <f t="shared" si="6"/>
        <v>#DIV/0!</v>
      </c>
      <c r="F76" s="272" t="e">
        <f t="shared" si="4"/>
        <v>#DIV/0!</v>
      </c>
      <c r="G76" s="273">
        <f t="shared" si="7"/>
        <v>0</v>
      </c>
      <c r="H76" s="272">
        <f t="shared" si="5"/>
        <v>0</v>
      </c>
    </row>
    <row r="77" spans="1:8" ht="88.5" customHeight="1" hidden="1">
      <c r="A77" s="362" t="s">
        <v>142</v>
      </c>
      <c r="B77" s="363"/>
      <c r="C77" s="364"/>
      <c r="D77" s="340"/>
      <c r="E77" s="270" t="e">
        <f t="shared" si="6"/>
        <v>#DIV/0!</v>
      </c>
      <c r="F77" s="272" t="e">
        <f t="shared" si="4"/>
        <v>#DIV/0!</v>
      </c>
      <c r="G77" s="273">
        <f t="shared" si="7"/>
        <v>0</v>
      </c>
      <c r="H77" s="272">
        <f t="shared" si="5"/>
        <v>0</v>
      </c>
    </row>
    <row r="78" spans="1:8" ht="88.5" customHeight="1" hidden="1">
      <c r="A78" s="362" t="s">
        <v>143</v>
      </c>
      <c r="B78" s="363"/>
      <c r="C78" s="364"/>
      <c r="D78" s="340"/>
      <c r="E78" s="270" t="e">
        <f t="shared" si="6"/>
        <v>#DIV/0!</v>
      </c>
      <c r="F78" s="272" t="e">
        <f t="shared" si="4"/>
        <v>#DIV/0!</v>
      </c>
      <c r="G78" s="273">
        <f t="shared" si="7"/>
        <v>0</v>
      </c>
      <c r="H78" s="272">
        <f t="shared" si="5"/>
        <v>0</v>
      </c>
    </row>
    <row r="79" spans="1:8" ht="118.5" customHeight="1" hidden="1">
      <c r="A79" s="362" t="s">
        <v>144</v>
      </c>
      <c r="B79" s="363"/>
      <c r="C79" s="364"/>
      <c r="D79" s="340"/>
      <c r="E79" s="270" t="e">
        <f t="shared" si="6"/>
        <v>#DIV/0!</v>
      </c>
      <c r="F79" s="272" t="e">
        <f t="shared" si="4"/>
        <v>#DIV/0!</v>
      </c>
      <c r="G79" s="273">
        <f t="shared" si="7"/>
        <v>0</v>
      </c>
      <c r="H79" s="272">
        <f t="shared" si="5"/>
        <v>0</v>
      </c>
    </row>
    <row r="80" spans="1:8" ht="67.5" customHeight="1" hidden="1">
      <c r="A80" s="362" t="s">
        <v>145</v>
      </c>
      <c r="B80" s="363"/>
      <c r="C80" s="364"/>
      <c r="D80" s="340"/>
      <c r="E80" s="270" t="e">
        <f t="shared" si="6"/>
        <v>#DIV/0!</v>
      </c>
      <c r="F80" s="272" t="e">
        <f t="shared" si="4"/>
        <v>#DIV/0!</v>
      </c>
      <c r="G80" s="273">
        <f t="shared" si="7"/>
        <v>0</v>
      </c>
      <c r="H80" s="272">
        <f t="shared" si="5"/>
        <v>0</v>
      </c>
    </row>
    <row r="81" spans="1:8" ht="163.5" customHeight="1" hidden="1">
      <c r="A81" s="362" t="s">
        <v>146</v>
      </c>
      <c r="B81" s="363"/>
      <c r="C81" s="364"/>
      <c r="D81" s="340"/>
      <c r="E81" s="270" t="e">
        <f t="shared" si="6"/>
        <v>#DIV/0!</v>
      </c>
      <c r="F81" s="272" t="e">
        <f t="shared" si="4"/>
        <v>#DIV/0!</v>
      </c>
      <c r="G81" s="273">
        <f t="shared" si="7"/>
        <v>0</v>
      </c>
      <c r="H81" s="272">
        <f t="shared" si="5"/>
        <v>0</v>
      </c>
    </row>
    <row r="82" spans="1:8" ht="93" customHeight="1" hidden="1">
      <c r="A82" s="362" t="s">
        <v>147</v>
      </c>
      <c r="B82" s="363"/>
      <c r="C82" s="364"/>
      <c r="D82" s="340"/>
      <c r="E82" s="270" t="e">
        <f t="shared" si="6"/>
        <v>#DIV/0!</v>
      </c>
      <c r="F82" s="272" t="e">
        <f t="shared" si="4"/>
        <v>#DIV/0!</v>
      </c>
      <c r="G82" s="273">
        <f t="shared" si="7"/>
        <v>0</v>
      </c>
      <c r="H82" s="272">
        <f t="shared" si="5"/>
        <v>0</v>
      </c>
    </row>
    <row r="83" spans="1:8" ht="139.5" customHeight="1" hidden="1">
      <c r="A83" s="362" t="s">
        <v>148</v>
      </c>
      <c r="B83" s="363"/>
      <c r="C83" s="364"/>
      <c r="D83" s="340"/>
      <c r="E83" s="270" t="e">
        <f t="shared" si="6"/>
        <v>#DIV/0!</v>
      </c>
      <c r="F83" s="272" t="e">
        <f t="shared" si="4"/>
        <v>#DIV/0!</v>
      </c>
      <c r="G83" s="273">
        <f t="shared" si="7"/>
        <v>0</v>
      </c>
      <c r="H83" s="272">
        <f t="shared" si="5"/>
        <v>0</v>
      </c>
    </row>
    <row r="84" spans="1:8" ht="112.5" customHeight="1">
      <c r="A84" s="275" t="s">
        <v>149</v>
      </c>
      <c r="B84" s="270">
        <v>46.01</v>
      </c>
      <c r="C84" s="366">
        <v>46.01</v>
      </c>
      <c r="D84" s="272">
        <v>29.41</v>
      </c>
      <c r="E84" s="270">
        <f t="shared" si="6"/>
        <v>100</v>
      </c>
      <c r="F84" s="272">
        <f t="shared" si="4"/>
        <v>63.920886763747006</v>
      </c>
      <c r="G84" s="273">
        <f t="shared" si="7"/>
        <v>0</v>
      </c>
      <c r="H84" s="272">
        <f t="shared" si="5"/>
        <v>-16.599999999999998</v>
      </c>
    </row>
    <row r="85" spans="1:8" ht="111" customHeight="1">
      <c r="A85" s="275" t="s">
        <v>150</v>
      </c>
      <c r="B85" s="270">
        <v>200</v>
      </c>
      <c r="C85" s="366">
        <v>200</v>
      </c>
      <c r="D85" s="272">
        <f>200-3.258</f>
        <v>196.742</v>
      </c>
      <c r="E85" s="270">
        <f t="shared" si="6"/>
        <v>100</v>
      </c>
      <c r="F85" s="272">
        <f t="shared" si="4"/>
        <v>98.371</v>
      </c>
      <c r="G85" s="273">
        <f t="shared" si="7"/>
        <v>0</v>
      </c>
      <c r="H85" s="272">
        <f t="shared" si="5"/>
        <v>-3.2580000000000098</v>
      </c>
    </row>
    <row r="86" spans="1:8" ht="87" customHeight="1">
      <c r="A86" s="275" t="s">
        <v>151</v>
      </c>
      <c r="B86" s="270">
        <v>50</v>
      </c>
      <c r="C86" s="366">
        <v>50</v>
      </c>
      <c r="D86" s="272">
        <v>50</v>
      </c>
      <c r="E86" s="270">
        <f t="shared" si="6"/>
        <v>100</v>
      </c>
      <c r="F86" s="272">
        <f t="shared" si="4"/>
        <v>100</v>
      </c>
      <c r="G86" s="273">
        <f t="shared" si="7"/>
        <v>0</v>
      </c>
      <c r="H86" s="272">
        <f t="shared" si="5"/>
        <v>0</v>
      </c>
    </row>
    <row r="87" spans="1:8" ht="109.5" customHeight="1">
      <c r="A87" s="275" t="s">
        <v>152</v>
      </c>
      <c r="B87" s="270">
        <v>72</v>
      </c>
      <c r="C87" s="366">
        <v>72</v>
      </c>
      <c r="D87" s="272">
        <v>52</v>
      </c>
      <c r="E87" s="270">
        <f t="shared" si="6"/>
        <v>100</v>
      </c>
      <c r="F87" s="272">
        <f t="shared" si="4"/>
        <v>72.22222222222221</v>
      </c>
      <c r="G87" s="273">
        <f t="shared" si="7"/>
        <v>0</v>
      </c>
      <c r="H87" s="272">
        <f t="shared" si="5"/>
        <v>-20</v>
      </c>
    </row>
    <row r="88" spans="1:8" ht="142.5" customHeight="1">
      <c r="A88" s="275" t="s">
        <v>153</v>
      </c>
      <c r="B88" s="270">
        <f>236.87158+150</f>
        <v>386.87158</v>
      </c>
      <c r="C88" s="366">
        <v>386.87158</v>
      </c>
      <c r="D88" s="367">
        <v>386.87158</v>
      </c>
      <c r="E88" s="270">
        <f t="shared" si="6"/>
        <v>100</v>
      </c>
      <c r="F88" s="272">
        <f t="shared" si="4"/>
        <v>100</v>
      </c>
      <c r="G88" s="273">
        <f t="shared" si="7"/>
        <v>0</v>
      </c>
      <c r="H88" s="272">
        <f t="shared" si="5"/>
        <v>0</v>
      </c>
    </row>
    <row r="89" spans="1:8" ht="87" customHeight="1" thickBot="1">
      <c r="A89" s="368" t="s">
        <v>154</v>
      </c>
      <c r="B89" s="295">
        <v>500</v>
      </c>
      <c r="C89" s="296">
        <v>343.7</v>
      </c>
      <c r="D89" s="369">
        <v>343.7</v>
      </c>
      <c r="E89" s="295">
        <f t="shared" si="6"/>
        <v>68.74</v>
      </c>
      <c r="F89" s="298">
        <f t="shared" si="4"/>
        <v>68.74</v>
      </c>
      <c r="G89" s="299">
        <f t="shared" si="7"/>
        <v>-156.3</v>
      </c>
      <c r="H89" s="298">
        <f t="shared" si="5"/>
        <v>-156.3</v>
      </c>
    </row>
    <row r="90" spans="1:8" ht="49.5" customHeight="1" thickBot="1">
      <c r="A90" s="370" t="s">
        <v>155</v>
      </c>
      <c r="B90" s="371">
        <f>B52+B58+B73+B53+B56+B54+B55+B57</f>
        <v>2623944.3634599997</v>
      </c>
      <c r="C90" s="372">
        <f>C52+C58+C73+C53+C56+C54+C55+C57</f>
        <v>2582320.1074699997</v>
      </c>
      <c r="D90" s="373">
        <f>D52+D58+D73+D53+D56+D54+D55+D57</f>
        <v>2576634.54073</v>
      </c>
      <c r="E90" s="371">
        <f t="shared" si="6"/>
        <v>98.41367612173327</v>
      </c>
      <c r="F90" s="373">
        <f t="shared" si="4"/>
        <v>98.19699596573703</v>
      </c>
      <c r="G90" s="374">
        <f t="shared" si="7"/>
        <v>-41624.255989999976</v>
      </c>
      <c r="H90" s="373">
        <f t="shared" si="5"/>
        <v>-47309.822729999665</v>
      </c>
    </row>
    <row r="91" spans="1:8" ht="48.75" customHeight="1">
      <c r="A91" s="375" t="s">
        <v>156</v>
      </c>
      <c r="B91" s="376">
        <f>SUM(B92:B93)</f>
        <v>1080</v>
      </c>
      <c r="C91" s="377">
        <f>SUM(C92:C93)</f>
        <v>1080</v>
      </c>
      <c r="D91" s="378">
        <f>SUM(D92:D93)</f>
        <v>830</v>
      </c>
      <c r="E91" s="379">
        <f t="shared" si="6"/>
        <v>100</v>
      </c>
      <c r="F91" s="380">
        <f t="shared" si="4"/>
        <v>76.85185185185185</v>
      </c>
      <c r="G91" s="267">
        <f t="shared" si="7"/>
        <v>0</v>
      </c>
      <c r="H91" s="266">
        <f t="shared" si="5"/>
        <v>-250</v>
      </c>
    </row>
    <row r="92" spans="1:8" ht="91.5" customHeight="1">
      <c r="A92" s="381" t="s">
        <v>157</v>
      </c>
      <c r="B92" s="382">
        <v>630</v>
      </c>
      <c r="C92" s="383">
        <v>630</v>
      </c>
      <c r="D92" s="384">
        <v>430</v>
      </c>
      <c r="E92" s="385">
        <f t="shared" si="6"/>
        <v>100</v>
      </c>
      <c r="F92" s="386">
        <f t="shared" si="4"/>
        <v>68.25396825396825</v>
      </c>
      <c r="G92" s="273">
        <f t="shared" si="7"/>
        <v>0</v>
      </c>
      <c r="H92" s="272">
        <f t="shared" si="5"/>
        <v>-200</v>
      </c>
    </row>
    <row r="93" spans="1:8" ht="89.25" customHeight="1" thickBot="1">
      <c r="A93" s="294" t="s">
        <v>158</v>
      </c>
      <c r="B93" s="387">
        <v>450</v>
      </c>
      <c r="C93" s="388">
        <v>450</v>
      </c>
      <c r="D93" s="389">
        <v>400</v>
      </c>
      <c r="E93" s="390">
        <f t="shared" si="6"/>
        <v>100</v>
      </c>
      <c r="F93" s="391">
        <f t="shared" si="4"/>
        <v>88.88888888888889</v>
      </c>
      <c r="G93" s="299">
        <f t="shared" si="7"/>
        <v>0</v>
      </c>
      <c r="H93" s="298">
        <f t="shared" si="5"/>
        <v>-50</v>
      </c>
    </row>
    <row r="94" spans="2:6" ht="27" customHeight="1">
      <c r="B94" s="393"/>
      <c r="C94" s="393"/>
      <c r="D94" s="393"/>
      <c r="E94" s="393"/>
      <c r="F94" s="393"/>
    </row>
    <row r="95" spans="2:4" ht="21.75" customHeight="1">
      <c r="B95" s="394"/>
      <c r="C95" s="395"/>
      <c r="D95" s="394"/>
    </row>
    <row r="96" spans="1:6" ht="42" customHeight="1">
      <c r="A96" s="396"/>
      <c r="B96" s="397"/>
      <c r="C96" s="397"/>
      <c r="D96" s="397"/>
      <c r="E96" s="398"/>
      <c r="F96" s="398"/>
    </row>
    <row r="97" spans="1:6" ht="32.25" customHeight="1">
      <c r="A97" s="399"/>
      <c r="B97" s="400"/>
      <c r="C97" s="401"/>
      <c r="D97" s="400"/>
      <c r="E97" s="398"/>
      <c r="F97" s="398"/>
    </row>
    <row r="98" spans="1:6" ht="21" customHeight="1">
      <c r="A98" s="396"/>
      <c r="B98" s="402"/>
      <c r="C98" s="403"/>
      <c r="D98" s="402"/>
      <c r="E98" s="398"/>
      <c r="F98" s="398"/>
    </row>
    <row r="99" spans="1:6" ht="20.25">
      <c r="A99" s="396"/>
      <c r="B99" s="400"/>
      <c r="C99" s="402"/>
      <c r="D99" s="400"/>
      <c r="E99" s="398"/>
      <c r="F99" s="398"/>
    </row>
    <row r="100" spans="1:6" ht="19.5" customHeight="1">
      <c r="A100" s="396"/>
      <c r="B100" s="402"/>
      <c r="C100" s="402"/>
      <c r="D100" s="403"/>
      <c r="E100" s="398"/>
      <c r="F100" s="398"/>
    </row>
    <row r="101" spans="1:6" ht="21" customHeight="1">
      <c r="A101" s="396"/>
      <c r="B101" s="402"/>
      <c r="C101" s="404"/>
      <c r="D101" s="405"/>
      <c r="E101" s="406"/>
      <c r="F101" s="406"/>
    </row>
    <row r="102" spans="1:6" ht="20.25">
      <c r="A102" s="396"/>
      <c r="B102" s="402"/>
      <c r="C102" s="404"/>
      <c r="D102" s="404"/>
      <c r="E102" s="406"/>
      <c r="F102" s="406"/>
    </row>
    <row r="104" spans="3:4" ht="18">
      <c r="C104" s="169"/>
      <c r="D104" s="407"/>
    </row>
    <row r="105" spans="2:5" ht="24.75" customHeight="1">
      <c r="B105" s="403"/>
      <c r="C105" s="408"/>
      <c r="D105" s="408"/>
      <c r="E105" s="408"/>
    </row>
    <row r="106" spans="2:5" ht="23.25">
      <c r="B106" s="404"/>
      <c r="C106" s="408"/>
      <c r="D106" s="408"/>
      <c r="E106" s="408"/>
    </row>
    <row r="107" spans="2:5" ht="23.25">
      <c r="B107" s="402"/>
      <c r="C107" s="408"/>
      <c r="D107" s="408"/>
      <c r="E107" s="408"/>
    </row>
    <row r="108" spans="2:5" ht="23.25">
      <c r="B108" s="404"/>
      <c r="C108" s="408"/>
      <c r="D108" s="408"/>
      <c r="E108" s="408"/>
    </row>
    <row r="109" spans="1:4" ht="27.75" customHeight="1">
      <c r="A109" s="409"/>
      <c r="B109" s="410"/>
      <c r="C109" s="411"/>
      <c r="D109" s="411"/>
    </row>
    <row r="110" spans="1:5" ht="26.25" customHeight="1">
      <c r="A110" s="412"/>
      <c r="B110" s="413"/>
      <c r="C110" s="414"/>
      <c r="D110" s="407"/>
      <c r="E110" s="408"/>
    </row>
    <row r="111" spans="1:5" ht="26.25" customHeight="1">
      <c r="A111" s="412"/>
      <c r="B111" s="413"/>
      <c r="C111" s="414"/>
      <c r="D111" s="407"/>
      <c r="E111" s="408"/>
    </row>
    <row r="112" spans="1:5" ht="24.75" customHeight="1">
      <c r="A112" s="412"/>
      <c r="B112" s="413"/>
      <c r="C112" s="415"/>
      <c r="D112" s="407"/>
      <c r="E112" s="408"/>
    </row>
    <row r="113" spans="1:5" ht="29.25" customHeight="1">
      <c r="A113" s="412"/>
      <c r="B113" s="413"/>
      <c r="C113" s="413"/>
      <c r="D113" s="407"/>
      <c r="E113" s="408"/>
    </row>
    <row r="114" spans="1:5" ht="29.25" customHeight="1">
      <c r="A114" s="412"/>
      <c r="B114" s="416"/>
      <c r="C114" s="417"/>
      <c r="D114" s="418"/>
      <c r="E114" s="408"/>
    </row>
    <row r="115" spans="4:5" ht="29.25" customHeight="1">
      <c r="D115" s="408"/>
      <c r="E115" s="408"/>
    </row>
    <row r="116" spans="2:7" ht="29.25" customHeight="1">
      <c r="B116" s="419"/>
      <c r="C116" s="419"/>
      <c r="D116" s="408"/>
      <c r="E116" s="408"/>
      <c r="G116" s="420"/>
    </row>
    <row r="117" spans="2:5" ht="33.75" customHeight="1">
      <c r="B117" s="421"/>
      <c r="C117" s="421"/>
      <c r="D117" s="422"/>
      <c r="E117" s="408"/>
    </row>
    <row r="118" spans="4:5" ht="23.25">
      <c r="D118" s="408"/>
      <c r="E118" s="408"/>
    </row>
    <row r="119" spans="4:5" ht="23.25">
      <c r="D119" s="408"/>
      <c r="E119" s="408"/>
    </row>
    <row r="120" spans="2:5" ht="23.25">
      <c r="B120" s="423"/>
      <c r="D120" s="424"/>
      <c r="E120" s="408"/>
    </row>
    <row r="121" ht="23.25">
      <c r="D121" s="408"/>
    </row>
    <row r="122" ht="23.25">
      <c r="D122" s="408"/>
    </row>
    <row r="123" ht="23.25">
      <c r="D123" s="408"/>
    </row>
    <row r="124" ht="23.25">
      <c r="D124" s="408"/>
    </row>
    <row r="125" ht="23.25">
      <c r="D125" s="408"/>
    </row>
    <row r="126" ht="23.25">
      <c r="D126" s="408"/>
    </row>
  </sheetData>
  <mergeCells count="10">
    <mergeCell ref="E5:F5"/>
    <mergeCell ref="G5:H5"/>
    <mergeCell ref="A5:A6"/>
    <mergeCell ref="B5:B6"/>
    <mergeCell ref="C5:C6"/>
    <mergeCell ref="D5:D6"/>
    <mergeCell ref="A1:H1"/>
    <mergeCell ref="A2:H2"/>
    <mergeCell ref="A3:H3"/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:IV16384"/>
    </sheetView>
  </sheetViews>
  <sheetFormatPr defaultColWidth="9.00390625" defaultRowHeight="12.75"/>
  <cols>
    <col min="1" max="1" width="49.25390625" style="392" customWidth="1"/>
    <col min="2" max="2" width="18.75390625" style="0" customWidth="1"/>
    <col min="3" max="3" width="19.00390625" style="0" customWidth="1"/>
    <col min="4" max="4" width="14.375" style="0" customWidth="1"/>
    <col min="5" max="5" width="17.75390625" style="0" customWidth="1"/>
  </cols>
  <sheetData>
    <row r="1" spans="1:5" ht="32.25" customHeight="1">
      <c r="A1" s="425" t="s">
        <v>207</v>
      </c>
      <c r="B1" s="425"/>
      <c r="C1" s="425"/>
      <c r="D1" s="425"/>
      <c r="E1" s="425"/>
    </row>
    <row r="2" spans="1:5" ht="28.5" customHeight="1">
      <c r="A2" s="425" t="s">
        <v>60</v>
      </c>
      <c r="B2" s="425"/>
      <c r="C2" s="425"/>
      <c r="D2" s="425"/>
      <c r="E2" s="425"/>
    </row>
    <row r="3" spans="1:5" ht="30.75" customHeight="1">
      <c r="A3" s="425" t="s">
        <v>208</v>
      </c>
      <c r="B3" s="425"/>
      <c r="C3" s="425"/>
      <c r="D3" s="425"/>
      <c r="E3" s="425"/>
    </row>
    <row r="4" spans="1:5" ht="24" customHeight="1" thickBot="1">
      <c r="A4" s="427" t="s">
        <v>62</v>
      </c>
      <c r="C4" s="503"/>
      <c r="D4" s="428"/>
      <c r="E4" s="504" t="s">
        <v>45</v>
      </c>
    </row>
    <row r="5" spans="1:6" ht="64.5" customHeight="1">
      <c r="A5" s="505" t="s">
        <v>160</v>
      </c>
      <c r="B5" s="506" t="s">
        <v>161</v>
      </c>
      <c r="C5" s="507" t="s">
        <v>162</v>
      </c>
      <c r="D5" s="506" t="s">
        <v>163</v>
      </c>
      <c r="E5" s="508" t="s">
        <v>209</v>
      </c>
      <c r="F5" s="509"/>
    </row>
    <row r="6" spans="1:6" ht="21.75" customHeight="1">
      <c r="A6" s="510"/>
      <c r="B6" s="511"/>
      <c r="C6" s="512"/>
      <c r="D6" s="513"/>
      <c r="E6" s="514"/>
      <c r="F6" s="509"/>
    </row>
    <row r="7" spans="1:6" ht="0.75" customHeight="1" thickBot="1">
      <c r="A7" s="515"/>
      <c r="B7" s="516"/>
      <c r="C7" s="517"/>
      <c r="D7" s="518"/>
      <c r="E7" s="519"/>
      <c r="F7" s="520"/>
    </row>
    <row r="8" spans="1:6" ht="16.5" customHeight="1" thickBot="1">
      <c r="A8" s="521">
        <v>1</v>
      </c>
      <c r="B8" s="522">
        <v>2</v>
      </c>
      <c r="C8" s="522">
        <v>3</v>
      </c>
      <c r="D8" s="522">
        <v>4</v>
      </c>
      <c r="E8" s="523">
        <v>5</v>
      </c>
      <c r="F8" s="520"/>
    </row>
    <row r="9" spans="1:7" ht="40.5" customHeight="1">
      <c r="A9" s="524" t="s">
        <v>210</v>
      </c>
      <c r="B9" s="525"/>
      <c r="C9" s="526">
        <v>486.30679</v>
      </c>
      <c r="D9" s="527"/>
      <c r="E9" s="528">
        <f aca="true" t="shared" si="0" ref="E9:E32">C9-B9</f>
        <v>486.30679</v>
      </c>
      <c r="G9" s="485"/>
    </row>
    <row r="10" spans="1:7" ht="32.25" customHeight="1">
      <c r="A10" s="524" t="s">
        <v>211</v>
      </c>
      <c r="B10" s="527">
        <v>15540.665</v>
      </c>
      <c r="C10" s="529">
        <v>25024.50781</v>
      </c>
      <c r="D10" s="530">
        <f aca="true" t="shared" si="1" ref="D10:D20">C10/B10*100</f>
        <v>161.02597803890632</v>
      </c>
      <c r="E10" s="531">
        <f t="shared" si="0"/>
        <v>9483.842809999998</v>
      </c>
      <c r="G10" s="485"/>
    </row>
    <row r="11" spans="1:7" ht="26.25" customHeight="1">
      <c r="A11" s="524" t="s">
        <v>212</v>
      </c>
      <c r="B11" s="527">
        <v>2405.8</v>
      </c>
      <c r="C11" s="529">
        <v>3614.58008</v>
      </c>
      <c r="D11" s="530">
        <f t="shared" si="1"/>
        <v>150.24441266938234</v>
      </c>
      <c r="E11" s="531">
        <f t="shared" si="0"/>
        <v>1208.78008</v>
      </c>
      <c r="G11" s="485"/>
    </row>
    <row r="12" spans="1:7" ht="27.75" customHeight="1" hidden="1">
      <c r="A12" s="524" t="s">
        <v>213</v>
      </c>
      <c r="B12" s="527"/>
      <c r="C12" s="529"/>
      <c r="D12" s="530" t="e">
        <f t="shared" si="1"/>
        <v>#DIV/0!</v>
      </c>
      <c r="E12" s="531">
        <f t="shared" si="0"/>
        <v>0</v>
      </c>
      <c r="G12" s="485"/>
    </row>
    <row r="13" spans="1:7" ht="49.5" customHeight="1">
      <c r="A13" s="532" t="s">
        <v>214</v>
      </c>
      <c r="B13" s="527">
        <v>145.9</v>
      </c>
      <c r="C13" s="527">
        <v>646.85021</v>
      </c>
      <c r="D13" s="530">
        <f t="shared" si="1"/>
        <v>443.35175462645645</v>
      </c>
      <c r="E13" s="531">
        <f t="shared" si="0"/>
        <v>500.95020999999997</v>
      </c>
      <c r="G13" s="485"/>
    </row>
    <row r="14" spans="1:7" ht="63.75" customHeight="1">
      <c r="A14" s="532" t="s">
        <v>215</v>
      </c>
      <c r="B14" s="527">
        <v>119.4</v>
      </c>
      <c r="C14" s="529">
        <v>248.07832</v>
      </c>
      <c r="D14" s="530">
        <f t="shared" si="1"/>
        <v>207.77078726968173</v>
      </c>
      <c r="E14" s="531">
        <f t="shared" si="0"/>
        <v>128.67831999999999</v>
      </c>
      <c r="G14" s="485"/>
    </row>
    <row r="15" spans="1:7" ht="38.25" customHeight="1" hidden="1">
      <c r="A15" s="524" t="s">
        <v>216</v>
      </c>
      <c r="B15" s="527"/>
      <c r="C15" s="529"/>
      <c r="D15" s="530" t="e">
        <f t="shared" si="1"/>
        <v>#DIV/0!</v>
      </c>
      <c r="E15" s="531">
        <f t="shared" si="0"/>
        <v>0</v>
      </c>
      <c r="G15" s="485"/>
    </row>
    <row r="16" spans="1:7" ht="78.75" customHeight="1">
      <c r="A16" s="524" t="s">
        <v>217</v>
      </c>
      <c r="B16" s="527">
        <v>1.5</v>
      </c>
      <c r="C16" s="529">
        <v>1.77993</v>
      </c>
      <c r="D16" s="530">
        <f t="shared" si="1"/>
        <v>118.662</v>
      </c>
      <c r="E16" s="531">
        <f t="shared" si="0"/>
        <v>0.27993</v>
      </c>
      <c r="G16" s="485"/>
    </row>
    <row r="17" spans="1:7" ht="30" customHeight="1">
      <c r="A17" s="532" t="s">
        <v>218</v>
      </c>
      <c r="B17" s="527">
        <v>29666.639</v>
      </c>
      <c r="C17" s="526">
        <v>68649.05668</v>
      </c>
      <c r="D17" s="530">
        <f t="shared" si="1"/>
        <v>231.40153045311266</v>
      </c>
      <c r="E17" s="531">
        <f t="shared" si="0"/>
        <v>38982.41768</v>
      </c>
      <c r="G17" s="485"/>
    </row>
    <row r="18" spans="1:7" ht="48.75" customHeight="1" thickBot="1">
      <c r="A18" s="532" t="s">
        <v>219</v>
      </c>
      <c r="B18" s="527">
        <v>48.06</v>
      </c>
      <c r="C18" s="526">
        <v>48.06</v>
      </c>
      <c r="D18" s="530">
        <f t="shared" si="1"/>
        <v>100</v>
      </c>
      <c r="E18" s="531">
        <f t="shared" si="0"/>
        <v>0</v>
      </c>
      <c r="G18" s="485"/>
    </row>
    <row r="19" spans="1:7" ht="27.75" customHeight="1" hidden="1">
      <c r="A19" s="532" t="s">
        <v>220</v>
      </c>
      <c r="B19" s="530"/>
      <c r="C19" s="526"/>
      <c r="D19" s="530" t="e">
        <f t="shared" si="1"/>
        <v>#DIV/0!</v>
      </c>
      <c r="E19" s="531">
        <f t="shared" si="0"/>
        <v>0</v>
      </c>
      <c r="G19" s="485"/>
    </row>
    <row r="20" spans="1:7" ht="66.75" customHeight="1" hidden="1">
      <c r="A20" s="533" t="s">
        <v>221</v>
      </c>
      <c r="B20" s="534"/>
      <c r="C20" s="535"/>
      <c r="D20" s="534" t="e">
        <f t="shared" si="1"/>
        <v>#DIV/0!</v>
      </c>
      <c r="E20" s="536">
        <f t="shared" si="0"/>
        <v>0</v>
      </c>
      <c r="G20" s="485"/>
    </row>
    <row r="21" spans="1:5" ht="26.25" customHeight="1" thickBot="1">
      <c r="A21" s="537" t="s">
        <v>183</v>
      </c>
      <c r="B21" s="538">
        <f>B9+B10+B11+B16+B17+B18+B14+B13+B20+B19+B12+B15</f>
        <v>47927.964</v>
      </c>
      <c r="C21" s="539">
        <f>C9+C10+C11+C13+C14+C16+C17+C18+C20+C19+C12+C15</f>
        <v>98719.21982</v>
      </c>
      <c r="D21" s="538">
        <f>C21/B21*100</f>
        <v>205.97415700779612</v>
      </c>
      <c r="E21" s="540">
        <f t="shared" si="0"/>
        <v>50791.25582</v>
      </c>
    </row>
    <row r="22" spans="1:5" ht="40.5" customHeight="1">
      <c r="A22" s="541" t="s">
        <v>190</v>
      </c>
      <c r="B22" s="542">
        <f>SUM(B23:B30)</f>
        <v>96440.92199999999</v>
      </c>
      <c r="C22" s="543">
        <f>SUM(C23:C30)</f>
        <v>72312.44852</v>
      </c>
      <c r="D22" s="542">
        <f>C22/B22*100</f>
        <v>74.98108377686394</v>
      </c>
      <c r="E22" s="544">
        <f t="shared" si="0"/>
        <v>-24128.473479999986</v>
      </c>
    </row>
    <row r="23" spans="1:5" ht="62.25" customHeight="1" hidden="1">
      <c r="A23" s="545" t="s">
        <v>222</v>
      </c>
      <c r="B23" s="527"/>
      <c r="C23" s="529"/>
      <c r="D23" s="527"/>
      <c r="E23" s="528">
        <f t="shared" si="0"/>
        <v>0</v>
      </c>
    </row>
    <row r="24" spans="1:5" ht="170.25" customHeight="1" hidden="1">
      <c r="A24" s="545" t="s">
        <v>223</v>
      </c>
      <c r="B24" s="527"/>
      <c r="C24" s="529"/>
      <c r="D24" s="527"/>
      <c r="E24" s="528">
        <f t="shared" si="0"/>
        <v>0</v>
      </c>
    </row>
    <row r="25" spans="1:5" ht="198" customHeight="1" hidden="1">
      <c r="A25" s="545" t="s">
        <v>224</v>
      </c>
      <c r="B25" s="527"/>
      <c r="C25" s="526"/>
      <c r="D25" s="530" t="e">
        <f>C25/B25*100</f>
        <v>#DIV/0!</v>
      </c>
      <c r="E25" s="531">
        <f t="shared" si="0"/>
        <v>0</v>
      </c>
    </row>
    <row r="26" spans="1:5" ht="67.5" customHeight="1" hidden="1">
      <c r="A26" s="545" t="s">
        <v>225</v>
      </c>
      <c r="B26" s="527"/>
      <c r="C26" s="529"/>
      <c r="D26" s="527"/>
      <c r="E26" s="528">
        <f t="shared" si="0"/>
        <v>0</v>
      </c>
    </row>
    <row r="27" spans="1:5" ht="154.5" customHeight="1">
      <c r="A27" s="546" t="s">
        <v>223</v>
      </c>
      <c r="B27" s="527">
        <v>7.7</v>
      </c>
      <c r="C27" s="529"/>
      <c r="D27" s="527">
        <f aca="true" t="shared" si="2" ref="D27:D32">C27/B27*100</f>
        <v>0</v>
      </c>
      <c r="E27" s="528">
        <f t="shared" si="0"/>
        <v>-7.7</v>
      </c>
    </row>
    <row r="28" spans="1:5" ht="66.75" customHeight="1">
      <c r="A28" s="546" t="s">
        <v>226</v>
      </c>
      <c r="B28" s="527">
        <v>69436.491</v>
      </c>
      <c r="C28" s="529">
        <v>58487.9634</v>
      </c>
      <c r="D28" s="527">
        <f t="shared" si="2"/>
        <v>84.2323143892741</v>
      </c>
      <c r="E28" s="528">
        <f t="shared" si="0"/>
        <v>-10948.527599999994</v>
      </c>
    </row>
    <row r="29" spans="1:5" ht="141" customHeight="1">
      <c r="A29" s="546" t="s">
        <v>227</v>
      </c>
      <c r="B29" s="530">
        <v>17055</v>
      </c>
      <c r="C29" s="526">
        <v>3882.75412</v>
      </c>
      <c r="D29" s="530">
        <f t="shared" si="2"/>
        <v>22.766075168572268</v>
      </c>
      <c r="E29" s="531">
        <f t="shared" si="0"/>
        <v>-13172.24588</v>
      </c>
    </row>
    <row r="30" spans="1:5" ht="60.75" customHeight="1">
      <c r="A30" s="546" t="s">
        <v>228</v>
      </c>
      <c r="B30" s="527">
        <v>9941.731</v>
      </c>
      <c r="C30" s="529">
        <v>9941.731</v>
      </c>
      <c r="D30" s="527">
        <f t="shared" si="2"/>
        <v>100</v>
      </c>
      <c r="E30" s="528">
        <f t="shared" si="0"/>
        <v>0</v>
      </c>
    </row>
    <row r="31" spans="1:5" ht="25.5" customHeight="1" thickBot="1">
      <c r="A31" s="547" t="s">
        <v>229</v>
      </c>
      <c r="B31" s="527">
        <v>2815.57198</v>
      </c>
      <c r="C31" s="529">
        <v>1861.0326</v>
      </c>
      <c r="D31" s="527">
        <f t="shared" si="2"/>
        <v>66.0978519895627</v>
      </c>
      <c r="E31" s="528">
        <f t="shared" si="0"/>
        <v>-954.5393800000002</v>
      </c>
    </row>
    <row r="32" spans="1:5" ht="30.75" customHeight="1" thickBot="1">
      <c r="A32" s="548" t="s">
        <v>206</v>
      </c>
      <c r="B32" s="549">
        <f>B21+B22+B31</f>
        <v>147184.45798</v>
      </c>
      <c r="C32" s="550">
        <f>C21+C22+C31</f>
        <v>172892.70094</v>
      </c>
      <c r="D32" s="549">
        <f t="shared" si="2"/>
        <v>117.46668317621778</v>
      </c>
      <c r="E32" s="551">
        <f t="shared" si="0"/>
        <v>25708.242960000003</v>
      </c>
    </row>
    <row r="33" spans="1:5" ht="54.75" customHeight="1">
      <c r="A33" s="552"/>
      <c r="B33" s="553"/>
      <c r="C33" s="407"/>
      <c r="D33" s="554"/>
      <c r="E33" s="554"/>
    </row>
    <row r="34" spans="2:4" ht="38.25" customHeight="1">
      <c r="B34" s="485"/>
      <c r="C34" s="169"/>
      <c r="D34" s="485"/>
    </row>
    <row r="35" spans="2:3" ht="35.25" customHeight="1">
      <c r="B35" s="485"/>
      <c r="C35" s="169"/>
    </row>
    <row r="36" ht="24.75" customHeight="1">
      <c r="C36" s="169"/>
    </row>
  </sheetData>
  <mergeCells count="9">
    <mergeCell ref="D33:E33"/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34">
      <selection activeCell="A1" sqref="A1:IV16384"/>
    </sheetView>
  </sheetViews>
  <sheetFormatPr defaultColWidth="9.00390625" defaultRowHeight="12.75"/>
  <cols>
    <col min="1" max="1" width="53.00390625" style="392" customWidth="1"/>
    <col min="2" max="2" width="17.625" style="0" customWidth="1"/>
    <col min="3" max="3" width="17.125" style="0" customWidth="1"/>
    <col min="4" max="4" width="15.125" style="0" customWidth="1"/>
    <col min="5" max="5" width="18.125" style="0" customWidth="1"/>
    <col min="6" max="6" width="10.375" style="0" customWidth="1"/>
    <col min="9" max="9" width="13.375" style="0" customWidth="1"/>
  </cols>
  <sheetData>
    <row r="1" spans="1:5" ht="25.5" customHeight="1">
      <c r="A1" s="555" t="s">
        <v>230</v>
      </c>
      <c r="B1" s="555"/>
      <c r="C1" s="555"/>
      <c r="D1" s="555"/>
      <c r="E1" s="555"/>
    </row>
    <row r="2" spans="1:5" ht="21.75" customHeight="1">
      <c r="A2" s="555" t="s">
        <v>60</v>
      </c>
      <c r="B2" s="555"/>
      <c r="C2" s="555"/>
      <c r="D2" s="555"/>
      <c r="E2" s="555"/>
    </row>
    <row r="3" spans="1:5" ht="24" customHeight="1">
      <c r="A3" s="556" t="s">
        <v>208</v>
      </c>
      <c r="B3" s="556"/>
      <c r="C3" s="556"/>
      <c r="D3" s="556"/>
      <c r="E3" s="556"/>
    </row>
    <row r="4" spans="1:5" ht="17.25" customHeight="1" thickBot="1">
      <c r="A4" s="427" t="s">
        <v>62</v>
      </c>
      <c r="B4" s="557"/>
      <c r="C4" s="558"/>
      <c r="D4" s="559"/>
      <c r="E4" s="559" t="s">
        <v>231</v>
      </c>
    </row>
    <row r="5" spans="1:6" ht="66" customHeight="1">
      <c r="A5" s="560" t="s">
        <v>23</v>
      </c>
      <c r="B5" s="507" t="s">
        <v>232</v>
      </c>
      <c r="C5" s="507" t="s">
        <v>162</v>
      </c>
      <c r="D5" s="507" t="s">
        <v>233</v>
      </c>
      <c r="E5" s="561" t="s">
        <v>234</v>
      </c>
      <c r="F5" s="509"/>
    </row>
    <row r="6" spans="1:6" ht="5.25" customHeight="1" hidden="1">
      <c r="A6" s="562"/>
      <c r="B6" s="512"/>
      <c r="C6" s="512"/>
      <c r="D6" s="563"/>
      <c r="E6" s="564"/>
      <c r="F6" s="509"/>
    </row>
    <row r="7" spans="1:6" ht="31.5" customHeight="1" thickBot="1">
      <c r="A7" s="565"/>
      <c r="B7" s="517"/>
      <c r="C7" s="517"/>
      <c r="D7" s="566"/>
      <c r="E7" s="567" t="s">
        <v>235</v>
      </c>
      <c r="F7" s="520"/>
    </row>
    <row r="8" spans="1:6" ht="15" customHeight="1" thickBot="1">
      <c r="A8" s="521">
        <v>1</v>
      </c>
      <c r="B8" s="522">
        <v>2</v>
      </c>
      <c r="C8" s="522">
        <v>3</v>
      </c>
      <c r="D8" s="522">
        <v>4</v>
      </c>
      <c r="E8" s="523">
        <v>5</v>
      </c>
      <c r="F8" s="520"/>
    </row>
    <row r="9" spans="1:6" ht="27" customHeight="1">
      <c r="A9" s="568" t="s">
        <v>236</v>
      </c>
      <c r="B9" s="569">
        <v>2</v>
      </c>
      <c r="C9" s="569">
        <v>2</v>
      </c>
      <c r="D9" s="569">
        <f aca="true" t="shared" si="0" ref="D9:D29">C9/B9*100</f>
        <v>100</v>
      </c>
      <c r="E9" s="570">
        <f aca="true" t="shared" si="1" ref="E9:E29">C9-B9</f>
        <v>0</v>
      </c>
      <c r="F9" s="520"/>
    </row>
    <row r="10" spans="1:5" ht="22.5" customHeight="1">
      <c r="A10" s="568" t="s">
        <v>75</v>
      </c>
      <c r="B10" s="569">
        <v>32313.34387</v>
      </c>
      <c r="C10" s="569">
        <v>27401.3043</v>
      </c>
      <c r="D10" s="569">
        <f t="shared" si="0"/>
        <v>84.79872714578332</v>
      </c>
      <c r="E10" s="570">
        <f t="shared" si="1"/>
        <v>-4912.039570000001</v>
      </c>
    </row>
    <row r="11" spans="1:5" ht="23.25" customHeight="1">
      <c r="A11" s="568" t="s">
        <v>76</v>
      </c>
      <c r="B11" s="569">
        <v>120003.5406</v>
      </c>
      <c r="C11" s="569">
        <v>49579.8789</v>
      </c>
      <c r="D11" s="569">
        <f t="shared" si="0"/>
        <v>41.31534674069442</v>
      </c>
      <c r="E11" s="570">
        <f t="shared" si="1"/>
        <v>-70423.6617</v>
      </c>
    </row>
    <row r="12" spans="1:5" ht="36" customHeight="1">
      <c r="A12" s="568" t="s">
        <v>77</v>
      </c>
      <c r="B12" s="569">
        <v>16409.47225</v>
      </c>
      <c r="C12" s="569">
        <v>11765.13652</v>
      </c>
      <c r="D12" s="569">
        <f t="shared" si="0"/>
        <v>71.69722670392402</v>
      </c>
      <c r="E12" s="570">
        <f t="shared" si="1"/>
        <v>-4644.335729999999</v>
      </c>
    </row>
    <row r="13" spans="1:5" ht="21.75" customHeight="1">
      <c r="A13" s="568" t="s">
        <v>237</v>
      </c>
      <c r="B13" s="569">
        <v>2264.00308</v>
      </c>
      <c r="C13" s="569">
        <v>1935.51627</v>
      </c>
      <c r="D13" s="569">
        <f t="shared" si="0"/>
        <v>85.49088502123416</v>
      </c>
      <c r="E13" s="570">
        <f t="shared" si="1"/>
        <v>-328.4868099999999</v>
      </c>
    </row>
    <row r="14" spans="1:5" ht="20.25" customHeight="1">
      <c r="A14" s="568" t="s">
        <v>84</v>
      </c>
      <c r="B14" s="569">
        <v>417.51134</v>
      </c>
      <c r="C14" s="569">
        <v>268.79539</v>
      </c>
      <c r="D14" s="569">
        <f t="shared" si="0"/>
        <v>64.38038066223542</v>
      </c>
      <c r="E14" s="570">
        <f t="shared" si="1"/>
        <v>-148.71595000000002</v>
      </c>
    </row>
    <row r="15" spans="1:5" ht="26.25" customHeight="1" hidden="1">
      <c r="A15" s="568" t="s">
        <v>238</v>
      </c>
      <c r="B15" s="571"/>
      <c r="C15" s="571"/>
      <c r="D15" s="569" t="e">
        <f t="shared" si="0"/>
        <v>#DIV/0!</v>
      </c>
      <c r="E15" s="570">
        <f t="shared" si="1"/>
        <v>0</v>
      </c>
    </row>
    <row r="16" spans="1:6" ht="21" customHeight="1">
      <c r="A16" s="568" t="s">
        <v>85</v>
      </c>
      <c r="B16" s="571">
        <f>B17+B20</f>
        <v>38621.553</v>
      </c>
      <c r="C16" s="571">
        <f>C17+C20</f>
        <v>24811.9873</v>
      </c>
      <c r="D16" s="569">
        <f t="shared" si="0"/>
        <v>64.243888121226</v>
      </c>
      <c r="E16" s="570">
        <f t="shared" si="1"/>
        <v>-13809.5657</v>
      </c>
      <c r="F16" s="572"/>
    </row>
    <row r="17" spans="1:5" ht="21.75" customHeight="1">
      <c r="A17" s="573" t="s">
        <v>239</v>
      </c>
      <c r="B17" s="574">
        <v>38621.553</v>
      </c>
      <c r="C17" s="574">
        <v>24811.9873</v>
      </c>
      <c r="D17" s="575">
        <f t="shared" si="0"/>
        <v>64.243888121226</v>
      </c>
      <c r="E17" s="576">
        <f t="shared" si="1"/>
        <v>-13809.5657</v>
      </c>
    </row>
    <row r="18" spans="1:5" ht="9" customHeight="1" hidden="1">
      <c r="A18" s="532" t="s">
        <v>240</v>
      </c>
      <c r="B18" s="577">
        <v>11087</v>
      </c>
      <c r="C18" s="575"/>
      <c r="D18" s="575">
        <f t="shared" si="0"/>
        <v>0</v>
      </c>
      <c r="E18" s="576">
        <f t="shared" si="1"/>
        <v>-11087</v>
      </c>
    </row>
    <row r="19" spans="1:5" ht="11.25" customHeight="1" hidden="1">
      <c r="A19" s="573" t="s">
        <v>241</v>
      </c>
      <c r="B19" s="577"/>
      <c r="C19" s="575"/>
      <c r="D19" s="575" t="e">
        <f t="shared" si="0"/>
        <v>#DIV/0!</v>
      </c>
      <c r="E19" s="576">
        <f t="shared" si="1"/>
        <v>0</v>
      </c>
    </row>
    <row r="20" spans="1:5" ht="15" customHeight="1" hidden="1">
      <c r="A20" s="573" t="s">
        <v>242</v>
      </c>
      <c r="B20" s="577"/>
      <c r="C20" s="575"/>
      <c r="D20" s="575" t="e">
        <f t="shared" si="0"/>
        <v>#DIV/0!</v>
      </c>
      <c r="E20" s="576">
        <f t="shared" si="1"/>
        <v>0</v>
      </c>
    </row>
    <row r="21" spans="1:5" ht="51.75" customHeight="1">
      <c r="A21" s="568" t="s">
        <v>243</v>
      </c>
      <c r="B21" s="569">
        <v>99115.6176</v>
      </c>
      <c r="C21" s="569">
        <v>65201.70032</v>
      </c>
      <c r="D21" s="569">
        <f t="shared" si="0"/>
        <v>65.78347781994752</v>
      </c>
      <c r="E21" s="570">
        <f t="shared" si="1"/>
        <v>-33913.917279999994</v>
      </c>
    </row>
    <row r="22" spans="1:5" ht="52.5" customHeight="1">
      <c r="A22" s="568" t="s">
        <v>244</v>
      </c>
      <c r="B22" s="569">
        <v>4683.72705</v>
      </c>
      <c r="C22" s="569">
        <v>4662.9135</v>
      </c>
      <c r="D22" s="569">
        <f t="shared" si="0"/>
        <v>99.55561992025132</v>
      </c>
      <c r="E22" s="570">
        <f t="shared" si="1"/>
        <v>-20.81355000000076</v>
      </c>
    </row>
    <row r="23" spans="1:5" ht="15.75" customHeight="1" hidden="1">
      <c r="A23" s="578" t="s">
        <v>245</v>
      </c>
      <c r="B23" s="569"/>
      <c r="C23" s="569"/>
      <c r="D23" s="569" t="e">
        <f t="shared" si="0"/>
        <v>#DIV/0!</v>
      </c>
      <c r="E23" s="570">
        <f t="shared" si="1"/>
        <v>0</v>
      </c>
    </row>
    <row r="24" spans="1:5" ht="36.75" customHeight="1">
      <c r="A24" s="568" t="s">
        <v>246</v>
      </c>
      <c r="B24" s="569">
        <v>261.19379</v>
      </c>
      <c r="C24" s="569">
        <v>214.15386</v>
      </c>
      <c r="D24" s="569">
        <f t="shared" si="0"/>
        <v>81.99041026205104</v>
      </c>
      <c r="E24" s="570">
        <f t="shared" si="1"/>
        <v>-47.03992999999997</v>
      </c>
    </row>
    <row r="25" spans="1:5" ht="35.25" customHeight="1">
      <c r="A25" s="568" t="s">
        <v>247</v>
      </c>
      <c r="B25" s="569">
        <v>232.3</v>
      </c>
      <c r="C25" s="569">
        <v>150</v>
      </c>
      <c r="D25" s="569">
        <f t="shared" si="0"/>
        <v>64.57167455876022</v>
      </c>
      <c r="E25" s="570">
        <f t="shared" si="1"/>
        <v>-82.30000000000001</v>
      </c>
    </row>
    <row r="26" spans="1:5" ht="36" customHeight="1">
      <c r="A26" s="568" t="s">
        <v>248</v>
      </c>
      <c r="B26" s="569">
        <v>9246.44845</v>
      </c>
      <c r="C26" s="569">
        <v>6128.56773</v>
      </c>
      <c r="D26" s="569">
        <f t="shared" si="0"/>
        <v>66.2802346559343</v>
      </c>
      <c r="E26" s="570">
        <f t="shared" si="1"/>
        <v>-3117.88072</v>
      </c>
    </row>
    <row r="27" spans="1:5" ht="28.5" customHeight="1" thickBot="1">
      <c r="A27" s="568" t="s">
        <v>249</v>
      </c>
      <c r="B27" s="571">
        <v>120</v>
      </c>
      <c r="C27" s="571">
        <v>120</v>
      </c>
      <c r="D27" s="571">
        <f t="shared" si="0"/>
        <v>100</v>
      </c>
      <c r="E27" s="571">
        <f t="shared" si="1"/>
        <v>0</v>
      </c>
    </row>
    <row r="28" spans="1:6" ht="23.25" customHeight="1" thickBot="1">
      <c r="A28" s="579" t="s">
        <v>114</v>
      </c>
      <c r="B28" s="538">
        <f>B10+B11+B12+B13+B14+B16+B21+B24+B25+B26+B15+B27+B22+B9</f>
        <v>323690.71102999995</v>
      </c>
      <c r="C28" s="538">
        <f>C9+C10+C11+C12+C13+C14+C16+C21+C22+C24+C25+C26+C27</f>
        <v>192241.95408999998</v>
      </c>
      <c r="D28" s="538">
        <f t="shared" si="0"/>
        <v>59.390630481262974</v>
      </c>
      <c r="E28" s="540">
        <f t="shared" si="1"/>
        <v>-131448.75693999996</v>
      </c>
      <c r="F28" s="169"/>
    </row>
    <row r="29" spans="1:9" ht="54.75" customHeight="1" thickBot="1">
      <c r="A29" s="580" t="s">
        <v>116</v>
      </c>
      <c r="B29" s="581">
        <v>676</v>
      </c>
      <c r="C29" s="581">
        <v>675.577</v>
      </c>
      <c r="D29" s="581">
        <f t="shared" si="0"/>
        <v>99.93742603550297</v>
      </c>
      <c r="E29" s="582">
        <f t="shared" si="1"/>
        <v>-0.4230000000000018</v>
      </c>
      <c r="F29" s="169"/>
      <c r="H29" s="169"/>
      <c r="I29" s="169"/>
    </row>
    <row r="30" spans="1:5" ht="33" customHeight="1" thickBot="1">
      <c r="A30" s="579" t="s">
        <v>155</v>
      </c>
      <c r="B30" s="538">
        <f>B28+B29</f>
        <v>324366.71102999995</v>
      </c>
      <c r="C30" s="538">
        <f>C28+C29</f>
        <v>192917.53108999997</v>
      </c>
      <c r="D30" s="538">
        <f>C30/B30*100</f>
        <v>59.47513247503301</v>
      </c>
      <c r="E30" s="540">
        <f>C30-B30</f>
        <v>-131449.17993999997</v>
      </c>
    </row>
    <row r="31" spans="1:5" ht="136.5" customHeight="1">
      <c r="A31" s="583" t="s">
        <v>223</v>
      </c>
      <c r="B31" s="574">
        <v>7.7</v>
      </c>
      <c r="C31" s="575"/>
      <c r="D31" s="584">
        <f>C31/B31*100</f>
        <v>0</v>
      </c>
      <c r="E31" s="585">
        <f>C31-B31</f>
        <v>-7.7</v>
      </c>
    </row>
    <row r="32" spans="1:9" ht="65.25" customHeight="1">
      <c r="A32" s="545" t="s">
        <v>228</v>
      </c>
      <c r="B32" s="574">
        <v>2147.243</v>
      </c>
      <c r="C32" s="575">
        <v>1584.72899</v>
      </c>
      <c r="D32" s="586">
        <f>C32/B32*100</f>
        <v>73.80296454569884</v>
      </c>
      <c r="E32" s="587">
        <f>C32-B32</f>
        <v>-562.5140099999999</v>
      </c>
      <c r="I32" s="268"/>
    </row>
    <row r="33" spans="1:8" ht="33.75" customHeight="1" hidden="1">
      <c r="A33" s="546" t="s">
        <v>250</v>
      </c>
      <c r="B33" s="588"/>
      <c r="C33" s="575"/>
      <c r="D33" s="586" t="e">
        <f>C33/B33*100</f>
        <v>#DIV/0!</v>
      </c>
      <c r="E33" s="587">
        <f>C33-B33</f>
        <v>0</v>
      </c>
      <c r="H33" s="169"/>
    </row>
    <row r="34" spans="1:9" ht="95.25" customHeight="1">
      <c r="A34" s="546" t="s">
        <v>251</v>
      </c>
      <c r="B34" s="574">
        <v>17055</v>
      </c>
      <c r="C34" s="575">
        <v>3882.75412</v>
      </c>
      <c r="D34" s="586">
        <f>C34/B34*100</f>
        <v>22.766075168572268</v>
      </c>
      <c r="E34" s="587">
        <f>C34-B34</f>
        <v>-13172.24588</v>
      </c>
      <c r="I34" s="169"/>
    </row>
    <row r="35" spans="1:5" ht="22.5" customHeight="1">
      <c r="A35" s="589" t="s">
        <v>252</v>
      </c>
      <c r="B35" s="590">
        <f>B36+B37+B38+B39+B40+B41+B42+B43+B44+B45+B46+B47+B48+B49</f>
        <v>2207.53283</v>
      </c>
      <c r="C35" s="590">
        <f>C36+C37+C38+C39+C40+C41+C42+C43+C44+C45+C46+C47+C48+C49</f>
        <v>1536.6123799999998</v>
      </c>
      <c r="D35" s="586">
        <f aca="true" t="shared" si="2" ref="D35:D49">C35/B35*100</f>
        <v>69.6076796284837</v>
      </c>
      <c r="E35" s="587">
        <f aca="true" t="shared" si="3" ref="E35:E49">C35-B35</f>
        <v>-670.9204500000003</v>
      </c>
    </row>
    <row r="36" spans="1:5" ht="28.5" customHeight="1">
      <c r="A36" s="589" t="s">
        <v>253</v>
      </c>
      <c r="B36" s="590">
        <v>39.999</v>
      </c>
      <c r="C36" s="590">
        <v>39.999</v>
      </c>
      <c r="D36" s="586">
        <f t="shared" si="2"/>
        <v>100</v>
      </c>
      <c r="E36" s="587">
        <f t="shared" si="3"/>
        <v>0</v>
      </c>
    </row>
    <row r="37" spans="1:5" ht="63.75" customHeight="1">
      <c r="A37" s="589" t="s">
        <v>254</v>
      </c>
      <c r="B37" s="590">
        <v>149.1</v>
      </c>
      <c r="C37" s="590"/>
      <c r="D37" s="586">
        <f t="shared" si="2"/>
        <v>0</v>
      </c>
      <c r="E37" s="587">
        <f t="shared" si="3"/>
        <v>-149.1</v>
      </c>
    </row>
    <row r="38" spans="1:5" ht="66.75" customHeight="1">
      <c r="A38" s="589" t="s">
        <v>255</v>
      </c>
      <c r="B38" s="590">
        <v>98</v>
      </c>
      <c r="C38" s="590">
        <v>98</v>
      </c>
      <c r="D38" s="586">
        <f t="shared" si="2"/>
        <v>100</v>
      </c>
      <c r="E38" s="587">
        <f t="shared" si="3"/>
        <v>0</v>
      </c>
    </row>
    <row r="39" spans="1:5" ht="60.75" customHeight="1">
      <c r="A39" s="589" t="s">
        <v>256</v>
      </c>
      <c r="B39" s="590">
        <v>200</v>
      </c>
      <c r="C39" s="590">
        <v>200</v>
      </c>
      <c r="D39" s="586">
        <f t="shared" si="2"/>
        <v>100</v>
      </c>
      <c r="E39" s="587">
        <f t="shared" si="3"/>
        <v>0</v>
      </c>
    </row>
    <row r="40" spans="1:7" ht="52.5" customHeight="1">
      <c r="A40" s="589" t="s">
        <v>257</v>
      </c>
      <c r="B40" s="590">
        <v>100</v>
      </c>
      <c r="C40" s="590">
        <v>99.9996</v>
      </c>
      <c r="D40" s="586">
        <f t="shared" si="2"/>
        <v>99.9996</v>
      </c>
      <c r="E40" s="587">
        <f t="shared" si="3"/>
        <v>-0.00039999999999906777</v>
      </c>
      <c r="G40" s="169"/>
    </row>
    <row r="41" spans="1:7" ht="52.5" customHeight="1">
      <c r="A41" s="589" t="s">
        <v>258</v>
      </c>
      <c r="B41" s="590">
        <v>200</v>
      </c>
      <c r="C41" s="590">
        <v>149.84625</v>
      </c>
      <c r="D41" s="586">
        <f t="shared" si="2"/>
        <v>74.923125</v>
      </c>
      <c r="E41" s="587">
        <f t="shared" si="3"/>
        <v>-50.15375</v>
      </c>
      <c r="G41" s="169"/>
    </row>
    <row r="42" spans="1:7" ht="42.75" customHeight="1">
      <c r="A42" s="589" t="s">
        <v>259</v>
      </c>
      <c r="B42" s="590">
        <v>95</v>
      </c>
      <c r="C42" s="590">
        <v>95</v>
      </c>
      <c r="D42" s="586">
        <f t="shared" si="2"/>
        <v>100</v>
      </c>
      <c r="E42" s="587">
        <f t="shared" si="3"/>
        <v>0</v>
      </c>
      <c r="G42" s="169"/>
    </row>
    <row r="43" spans="1:7" ht="75.75" customHeight="1">
      <c r="A43" s="589" t="s">
        <v>260</v>
      </c>
      <c r="B43" s="590">
        <v>197.97336</v>
      </c>
      <c r="C43" s="590">
        <v>197.97336</v>
      </c>
      <c r="D43" s="586">
        <f t="shared" si="2"/>
        <v>100</v>
      </c>
      <c r="E43" s="587">
        <f t="shared" si="3"/>
        <v>0</v>
      </c>
      <c r="G43" s="169"/>
    </row>
    <row r="44" spans="1:5" ht="63.75" customHeight="1">
      <c r="A44" s="589" t="s">
        <v>261</v>
      </c>
      <c r="B44" s="590">
        <v>500</v>
      </c>
      <c r="C44" s="590">
        <v>217.6786</v>
      </c>
      <c r="D44" s="586">
        <f t="shared" si="2"/>
        <v>43.53572</v>
      </c>
      <c r="E44" s="587">
        <f t="shared" si="3"/>
        <v>-282.32140000000004</v>
      </c>
    </row>
    <row r="45" spans="1:7" ht="39" customHeight="1">
      <c r="A45" s="589" t="s">
        <v>262</v>
      </c>
      <c r="B45" s="590">
        <v>50</v>
      </c>
      <c r="C45" s="590">
        <v>50</v>
      </c>
      <c r="D45" s="586">
        <f t="shared" si="2"/>
        <v>100</v>
      </c>
      <c r="E45" s="587">
        <f t="shared" si="3"/>
        <v>0</v>
      </c>
      <c r="G45" s="169"/>
    </row>
    <row r="46" spans="1:5" ht="56.25" customHeight="1">
      <c r="A46" s="589" t="s">
        <v>263</v>
      </c>
      <c r="B46" s="590">
        <v>190</v>
      </c>
      <c r="C46" s="590">
        <v>69.6551</v>
      </c>
      <c r="D46" s="586">
        <f t="shared" si="2"/>
        <v>36.66057894736842</v>
      </c>
      <c r="E46" s="587">
        <f t="shared" si="3"/>
        <v>-120.3449</v>
      </c>
    </row>
    <row r="47" spans="1:5" ht="48.75" customHeight="1">
      <c r="A47" s="589" t="s">
        <v>264</v>
      </c>
      <c r="B47" s="590">
        <v>156</v>
      </c>
      <c r="C47" s="590">
        <v>156</v>
      </c>
      <c r="D47" s="586">
        <f t="shared" si="2"/>
        <v>100</v>
      </c>
      <c r="E47" s="587">
        <f t="shared" si="3"/>
        <v>0</v>
      </c>
    </row>
    <row r="48" spans="1:5" ht="51.75" customHeight="1">
      <c r="A48" s="546" t="s">
        <v>265</v>
      </c>
      <c r="B48" s="591">
        <f>57.87047+185-185</f>
        <v>57.87047000000001</v>
      </c>
      <c r="C48" s="591">
        <v>57.87047</v>
      </c>
      <c r="D48" s="592">
        <f t="shared" si="2"/>
        <v>99.99999999999997</v>
      </c>
      <c r="E48" s="593">
        <f t="shared" si="3"/>
        <v>0</v>
      </c>
    </row>
    <row r="49" spans="1:5" ht="52.5" customHeight="1" thickBot="1">
      <c r="A49" s="546" t="s">
        <v>149</v>
      </c>
      <c r="B49" s="590">
        <v>173.59</v>
      </c>
      <c r="C49" s="590">
        <v>104.59</v>
      </c>
      <c r="D49" s="586">
        <f t="shared" si="2"/>
        <v>60.25116654185149</v>
      </c>
      <c r="E49" s="587">
        <f t="shared" si="3"/>
        <v>-69</v>
      </c>
    </row>
    <row r="50" spans="1:5" ht="29.25" customHeight="1" thickBot="1">
      <c r="A50" s="579" t="s">
        <v>155</v>
      </c>
      <c r="B50" s="549">
        <f>B30+B31+B32+B35+B34</f>
        <v>345784.18685999996</v>
      </c>
      <c r="C50" s="549">
        <f>C30+C31+C32+C35+C34</f>
        <v>199921.62657999998</v>
      </c>
      <c r="D50" s="549">
        <f>C50/B50*100</f>
        <v>57.816879480652375</v>
      </c>
      <c r="E50" s="551">
        <f>C50-B50</f>
        <v>-145862.56027999998</v>
      </c>
    </row>
    <row r="51" spans="1:5" ht="51.75" customHeight="1" thickBot="1">
      <c r="A51" s="594" t="s">
        <v>266</v>
      </c>
      <c r="B51" s="595">
        <v>100.36341</v>
      </c>
      <c r="C51" s="595">
        <v>-345.77246</v>
      </c>
      <c r="D51" s="595">
        <f>C51/B51*100</f>
        <v>-344.52043827526387</v>
      </c>
      <c r="E51" s="596">
        <f>C51-B51</f>
        <v>-446.13587</v>
      </c>
    </row>
    <row r="52" spans="1:5" ht="42.75" customHeight="1" thickBot="1">
      <c r="A52" s="597" t="s">
        <v>267</v>
      </c>
      <c r="B52" s="538">
        <f>B50+B51</f>
        <v>345884.55026999995</v>
      </c>
      <c r="C52" s="538">
        <f>C50+C51</f>
        <v>199575.85411999997</v>
      </c>
      <c r="D52" s="538">
        <f>C52/B52*100</f>
        <v>57.70013548283948</v>
      </c>
      <c r="E52" s="540">
        <f>C52-B52</f>
        <v>-146308.69614999997</v>
      </c>
    </row>
    <row r="53" spans="1:5" s="502" customFormat="1" ht="27.75" customHeight="1">
      <c r="A53" s="552"/>
      <c r="B53" s="553"/>
      <c r="C53" s="407"/>
      <c r="D53" s="598"/>
      <c r="E53" s="598"/>
    </row>
    <row r="54" spans="1:5" s="502" customFormat="1" ht="21" customHeight="1">
      <c r="A54" s="599"/>
      <c r="B54" s="600"/>
      <c r="C54" s="600"/>
      <c r="D54" s="601"/>
      <c r="E54" s="602"/>
    </row>
    <row r="55" spans="1:5" s="502" customFormat="1" ht="21" customHeight="1">
      <c r="A55" s="603"/>
      <c r="B55" s="604"/>
      <c r="C55" s="605"/>
      <c r="D55" s="599"/>
      <c r="E55" s="602"/>
    </row>
    <row r="56" spans="2:3" ht="15">
      <c r="B56" s="606"/>
      <c r="C56" s="606"/>
    </row>
    <row r="57" spans="2:3" ht="18">
      <c r="B57" s="485"/>
      <c r="C57" s="607"/>
    </row>
    <row r="58" spans="2:3" ht="25.5" customHeight="1">
      <c r="B58" s="608"/>
      <c r="C58" s="485"/>
    </row>
    <row r="59" spans="2:3" ht="20.25">
      <c r="B59" s="609"/>
      <c r="C59" s="169"/>
    </row>
    <row r="60" spans="2:3" ht="12.75">
      <c r="B60" s="169"/>
      <c r="C60" s="169"/>
    </row>
    <row r="61" ht="23.25">
      <c r="B61" s="263"/>
    </row>
  </sheetData>
  <mergeCells count="8">
    <mergeCell ref="A1:E1"/>
    <mergeCell ref="A2:E2"/>
    <mergeCell ref="A3:E3"/>
    <mergeCell ref="A5:A7"/>
    <mergeCell ref="B5:B7"/>
    <mergeCell ref="C5:C7"/>
    <mergeCell ref="D5:D7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OGogol</dc:creator>
  <cp:keywords/>
  <dc:description/>
  <cp:lastModifiedBy>Admin</cp:lastModifiedBy>
  <cp:lastPrinted>2013-01-29T09:35:33Z</cp:lastPrinted>
  <dcterms:created xsi:type="dcterms:W3CDTF">2004-08-01T09:26:54Z</dcterms:created>
  <dcterms:modified xsi:type="dcterms:W3CDTF">2013-01-28T11:04:08Z</dcterms:modified>
  <cp:category/>
  <cp:version/>
  <cp:contentType/>
  <cp:contentStatus/>
</cp:coreProperties>
</file>