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3" sheetId="1" r:id="rId1"/>
    <sheet name="додаток 2" sheetId="2" r:id="rId2"/>
  </sheets>
  <externalReferences>
    <externalReference r:id="rId5"/>
  </externalReferences>
  <definedNames>
    <definedName name="_xlnm.Print_Titles" localSheetId="1">'додаток 2'!$8:$12</definedName>
    <definedName name="_xlnm.Print_Titles" localSheetId="0">'додаток 3'!$3:$6</definedName>
    <definedName name="_xlnm.Print_Area" localSheetId="1">'додаток 2'!$A$1:$N$49</definedName>
    <definedName name="_xlnm.Print_Area" localSheetId="0">'додаток 3'!$A$1:$N$105</definedName>
  </definedNames>
  <calcPr fullCalcOnLoad="1"/>
</workbook>
</file>

<file path=xl/sharedStrings.xml><?xml version="1.0" encoding="utf-8"?>
<sst xmlns="http://schemas.openxmlformats.org/spreadsheetml/2006/main" count="293" uniqueCount="210">
  <si>
    <t>Видатки, не вiднесенi до основних груп</t>
  </si>
  <si>
    <t xml:space="preserve"> за функціональною структурою</t>
  </si>
  <si>
    <t>14(гр3+гр8)</t>
  </si>
  <si>
    <t>РАЗОМ</t>
  </si>
  <si>
    <t>Видатки загального фонду</t>
  </si>
  <si>
    <t>Всього</t>
  </si>
  <si>
    <t>Видатки спеціального фонду</t>
  </si>
  <si>
    <t>поточні (код 1000)</t>
  </si>
  <si>
    <t>Головне фінансове управління облдержадміністрації</t>
  </si>
  <si>
    <t>в тому числі</t>
  </si>
  <si>
    <t>з них</t>
  </si>
  <si>
    <t>Назва головного розпорядника коштів</t>
  </si>
  <si>
    <t>250000</t>
  </si>
  <si>
    <t>Міжбюджетні трансферти</t>
  </si>
  <si>
    <t>Видатки бюджету за функціональною структурою  (за шестизначним кодом)</t>
  </si>
  <si>
    <t>Код КТКВ</t>
  </si>
  <si>
    <t>з них: оплата праці (Код 1110)</t>
  </si>
  <si>
    <t>оплата комун.послуг та енергоносіїв (Код 1160)</t>
  </si>
  <si>
    <t>капітальні (Код 2000)</t>
  </si>
  <si>
    <t>8(гр.9+гр12)</t>
  </si>
  <si>
    <t>поточні (Код 1000)</t>
  </si>
  <si>
    <t>З них: Бюджет розвитку</t>
  </si>
  <si>
    <t>(грн.)</t>
  </si>
  <si>
    <t>КТКВ</t>
  </si>
  <si>
    <t>Код головного розпорядника коштів</t>
  </si>
  <si>
    <t>Назва  КТКВ</t>
  </si>
  <si>
    <t>РАЗОМ ВИДАТКІВ</t>
  </si>
  <si>
    <t>220</t>
  </si>
  <si>
    <t>додаток 2</t>
  </si>
  <si>
    <t>дод 2 разом</t>
  </si>
  <si>
    <t>з доходами</t>
  </si>
  <si>
    <t>ВСЬОГО</t>
  </si>
  <si>
    <t>грн.</t>
  </si>
  <si>
    <t>030</t>
  </si>
  <si>
    <t xml:space="preserve">Управління охорони здоров’я </t>
  </si>
  <si>
    <t>080000</t>
  </si>
  <si>
    <t>Охорона здоров"я</t>
  </si>
  <si>
    <t>250404</t>
  </si>
  <si>
    <t>060</t>
  </si>
  <si>
    <t>Відділ у справах сім‘ї та молоді облдержадміністрації</t>
  </si>
  <si>
    <t>080101</t>
  </si>
  <si>
    <t>Лікарні</t>
  </si>
  <si>
    <t>062</t>
  </si>
  <si>
    <t>Служба у справах неповнолітніх облдержадміністрації</t>
  </si>
  <si>
    <t>090700</t>
  </si>
  <si>
    <t>Притулок для неповнолітніх</t>
  </si>
  <si>
    <t>Управління культури облдержадміністрації</t>
  </si>
  <si>
    <t>110102</t>
  </si>
  <si>
    <t>Театри</t>
  </si>
  <si>
    <t>110103</t>
  </si>
  <si>
    <t>Фiлармонiї, музичнi колективи i ансамблi та iншi мистецькі  заклади та заходи</t>
  </si>
  <si>
    <t>110202</t>
  </si>
  <si>
    <t>Музеї i виставки</t>
  </si>
  <si>
    <t>110203</t>
  </si>
  <si>
    <t>Заповiдники</t>
  </si>
  <si>
    <t>110204</t>
  </si>
  <si>
    <t>Палаци i будинки культури, клуби та iншi заклади клубного типу</t>
  </si>
  <si>
    <t>110502</t>
  </si>
  <si>
    <t>Iншi культурно-освiтнi заклади та заходи</t>
  </si>
  <si>
    <t>150</t>
  </si>
  <si>
    <t>130106</t>
  </si>
  <si>
    <t>Проведення заходів з нетрадіційних видів спорту і масових заходів з фізичної культури</t>
  </si>
  <si>
    <t>Відділ з питань фізичної культури і  спорту  облдержадміністрації</t>
  </si>
  <si>
    <t>090000</t>
  </si>
  <si>
    <t>Соцiальний захист та соцiальне забезпечення</t>
  </si>
  <si>
    <t>Притулки для неповнолiтнiх</t>
  </si>
  <si>
    <t>Культура i мистецтво</t>
  </si>
  <si>
    <t>Фiзична культура i спорт</t>
  </si>
  <si>
    <t>081002</t>
  </si>
  <si>
    <t>050</t>
  </si>
  <si>
    <t>Головне управління праці та соціального захисту населення</t>
  </si>
  <si>
    <t>130104</t>
  </si>
  <si>
    <t>Видатки на утримання центрiв з iнвалiдного спорту i реабiлiтацiйних шкiл</t>
  </si>
  <si>
    <t>В т.ч.</t>
  </si>
  <si>
    <t>Інші заходи по охороні здоров"я</t>
  </si>
  <si>
    <t>080201</t>
  </si>
  <si>
    <t xml:space="preserve">Спеціалізовані лікарні та інші спеціалізовані заклади </t>
  </si>
  <si>
    <t>080204</t>
  </si>
  <si>
    <t>Санаторії для хворих туберкульозом</t>
  </si>
  <si>
    <t>080205</t>
  </si>
  <si>
    <t>Санаторії для дітей та підлітків (нетуберкульозні)</t>
  </si>
  <si>
    <t>080207</t>
  </si>
  <si>
    <t>Будинки дитини</t>
  </si>
  <si>
    <t>080208</t>
  </si>
  <si>
    <t>Станції переливання крові</t>
  </si>
  <si>
    <t>080400</t>
  </si>
  <si>
    <t>Спеціалізовані поліклініки (в тому числі диспансери,які не мають ліжкового фонду)</t>
  </si>
  <si>
    <t>080500</t>
  </si>
  <si>
    <t>Загальні і спеціалізовані стоматологічні поліклініки</t>
  </si>
  <si>
    <t>080704</t>
  </si>
  <si>
    <t>Центри здоров‘я і заходи у сфері санітарної освіти</t>
  </si>
  <si>
    <t>081001</t>
  </si>
  <si>
    <t>Медико-соціальні експертні комісії</t>
  </si>
  <si>
    <t>облсудмедекспертиза</t>
  </si>
  <si>
    <t>центр медстатистики</t>
  </si>
  <si>
    <t>центр екстренної медичної допомоги</t>
  </si>
  <si>
    <t>центр реабілітації з органічними ураженнями нервової системи</t>
  </si>
  <si>
    <t>цетр профілактики та боротьби зі СНІДом</t>
  </si>
  <si>
    <t>081004</t>
  </si>
  <si>
    <t>Централізовані бухгалтерії</t>
  </si>
  <si>
    <t>110201</t>
  </si>
  <si>
    <t>Медична бібліотека</t>
  </si>
  <si>
    <t>091101</t>
  </si>
  <si>
    <t>Утримання центрiв соцiальних служб для сім"ї, дітей та молодi</t>
  </si>
  <si>
    <t>091106</t>
  </si>
  <si>
    <t>Iншi видатки</t>
  </si>
  <si>
    <t>Обласний центр організації оздоровлення та формування здорового способу життя дітей та молоді</t>
  </si>
  <si>
    <t>Центр соціально-психологічної допомоги</t>
  </si>
  <si>
    <t>090601</t>
  </si>
  <si>
    <t>Будинки- інтернати для малолітніх інвалідів</t>
  </si>
  <si>
    <t>090901</t>
  </si>
  <si>
    <t>Будинки-iнтернати (пансіонати) для літніх людей та iнвалiдiв системи соцiального захисту</t>
  </si>
  <si>
    <t>091210</t>
  </si>
  <si>
    <t>Служби технічного нагляду за будівництвом та капітальним ремонтом</t>
  </si>
  <si>
    <t>091214</t>
  </si>
  <si>
    <t>Бiблiотеки</t>
  </si>
  <si>
    <t>Центр соціально-психологічної реабілітації дітей</t>
  </si>
  <si>
    <t>090701</t>
  </si>
  <si>
    <t>В.Королюк</t>
  </si>
  <si>
    <t>020</t>
  </si>
  <si>
    <t>Управління  освіти та науки</t>
  </si>
  <si>
    <t>070000</t>
  </si>
  <si>
    <t>Освiта</t>
  </si>
  <si>
    <t>Перший заступник голови обласної ради</t>
  </si>
  <si>
    <t>Субвенція з державного бюджету місцевим бюджетам на здійснення заходів по передачі житлового фонду та об"єктів соціально-культурної сфери Міністерства оборони України у комунальну власність</t>
  </si>
  <si>
    <t>104</t>
  </si>
  <si>
    <t>250378</t>
  </si>
  <si>
    <t>070301</t>
  </si>
  <si>
    <t>Загальноосвітні школи-інтернати, загальноосвітні санаторні школи-інтернати</t>
  </si>
  <si>
    <t>070302</t>
  </si>
  <si>
    <t>Загальноосвітні школи-інтернати для дітей-сиріт та дітей, які залишилися без піклування батьків</t>
  </si>
  <si>
    <t>070303</t>
  </si>
  <si>
    <t>Дитячі будинки (в т.ч. сімейного типу, прийомні сім'ї)</t>
  </si>
  <si>
    <t>070304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</si>
  <si>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</si>
  <si>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</si>
  <si>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070401</t>
  </si>
  <si>
    <t>Позашкільні  заклади освіти,  заходи із позашкільної роботи з дітьми</t>
  </si>
  <si>
    <t>070701</t>
  </si>
  <si>
    <t>Заклади післядипломної освіти III-IV рівнів акредитації</t>
  </si>
  <si>
    <t>070803</t>
  </si>
  <si>
    <t>070804</t>
  </si>
  <si>
    <t>Централізовані бузгалтерії</t>
  </si>
  <si>
    <t>070805</t>
  </si>
  <si>
    <t>Групи централізованого господарського обслуговування</t>
  </si>
  <si>
    <t>070806</t>
  </si>
  <si>
    <t>Інші заклади освіти (психолого медико педагогічна комісія)</t>
  </si>
  <si>
    <t>130107</t>
  </si>
  <si>
    <t>Утримання та навчально-тренувальна робота дитячо-юнацьких спортивних шкіл</t>
  </si>
  <si>
    <t>091212</t>
  </si>
  <si>
    <t>Обробка інформації з нарахування та виплати допомог і компенсацій</t>
  </si>
  <si>
    <t>АСУ національного реєстру</t>
  </si>
  <si>
    <t>база спецмедпостачання</t>
  </si>
  <si>
    <t>081003</t>
  </si>
  <si>
    <t>Служба технічного нагляду за будівництвом та капітальним ремонтом</t>
  </si>
  <si>
    <t>070601</t>
  </si>
  <si>
    <t>Вищі навчальн заклади І та ІІ рівнів акредитації</t>
  </si>
  <si>
    <t>010</t>
  </si>
  <si>
    <t>Головне управління з питань внутрішньої політики та інформації облдержадміністрації</t>
  </si>
  <si>
    <t>Утримання  робочої групи редколегії по підготовці і виданню Книги Пам"яті Рівненської області</t>
  </si>
  <si>
    <t>Утримання науково-редакційної групи книги "Реабілітовані історією. Рівненська область"</t>
  </si>
  <si>
    <t>Утримання та навчально-тренувальна робота дитячо-юнацьких спортивних шкiл</t>
  </si>
  <si>
    <t>130203</t>
  </si>
  <si>
    <t>Утримання та навчально-тренувальна робота дитячо-юнацьких спортивних шкiл  (які підпорядковані громадським організаціям фізкультурно-спортивної спрямованості)</t>
  </si>
  <si>
    <t>130204</t>
  </si>
  <si>
    <t>230</t>
  </si>
  <si>
    <t>Головне управління економіки та інвестиційної політики облдержадміністрації</t>
  </si>
  <si>
    <t>Центр  професійної реабілітації інвалідів та центр з надання соцпослуг інвалідам</t>
  </si>
  <si>
    <t xml:space="preserve">Зміни видатків обласного  бюджету  на   2007 рік </t>
  </si>
  <si>
    <t>Центр професійної реабілітації інвалідів та центр з надання соцпослуг інвалідам</t>
  </si>
  <si>
    <t>централізована бухгалтерія при управлінні культури</t>
  </si>
  <si>
    <t>служба технагляду за капітальним ремонтом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</si>
  <si>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</si>
  <si>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250388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</si>
  <si>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</si>
  <si>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191</t>
  </si>
  <si>
    <t>Управління капітального будівництва облдержадміністрації</t>
  </si>
  <si>
    <t>240601</t>
  </si>
  <si>
    <t>240602</t>
  </si>
  <si>
    <t>240603</t>
  </si>
  <si>
    <t>Охорона та раціональне використання природних ресурсів</t>
  </si>
  <si>
    <t>Утилізація відходів</t>
  </si>
  <si>
    <t>Ліквідація іншого забруднення навколишнього природного середовища</t>
  </si>
  <si>
    <t>240604</t>
  </si>
  <si>
    <t>Інша діяльність у сфері охорони навколишнього природного середовища</t>
  </si>
  <si>
    <t>Цiльовi фонди</t>
  </si>
  <si>
    <t>250102</t>
  </si>
  <si>
    <t>Резервний фонд обласного бюджету</t>
  </si>
  <si>
    <t>300</t>
  </si>
  <si>
    <t>Резервний фонд</t>
  </si>
  <si>
    <t>Будiвництво</t>
  </si>
  <si>
    <t>Капiтальнi вкладення</t>
  </si>
  <si>
    <t>За рахунок субвенції з державного бюджету місцевим бюджетам на виконання інвестиційних проектів, спрямованих на соціально-економічний розвиток регіонів, заходів з попередження аварій та запобігання техногенним катастрофам у житлово-комунальному господарстві та на інших аварійних об"єктах комунальної власності, у тому числі на ремонт і реконструкцію теплових мереж і котелень</t>
  </si>
  <si>
    <t>Субвенція з державного бюджету місцевим бюджетам на виконання інвестиційних проектів, спрямованих на соціально-економічний розвиток регіонів, заходів з попередження аварій та запобігання техногенним катастрофам у житлово-комунальному господарстві та на інших аварійних об"єктах комунальної власності, у тому числі на ремонт і реконструкцію теплових мереж і котелень</t>
  </si>
  <si>
    <t>Утримання апарату управління громадських фізкультурно-спортивних організацій (ФСТ "Колос")</t>
  </si>
  <si>
    <t>100000</t>
  </si>
  <si>
    <t>Житлово-комунальне господарство</t>
  </si>
  <si>
    <t>100101</t>
  </si>
  <si>
    <t>Житлово - експлуатаційне господарство</t>
  </si>
  <si>
    <t>100202</t>
  </si>
  <si>
    <t>Водопровідно-каналізаційне господарство</t>
  </si>
  <si>
    <t>250306</t>
  </si>
  <si>
    <t>Кошти, що передаються із загального фонду бюджету до бюджету розвитку (спеціального фонду)</t>
  </si>
  <si>
    <t>250342</t>
  </si>
  <si>
    <t>Житлово - експлуатаційне господарство, в т.ч.:</t>
  </si>
  <si>
    <t>Водопровідно-каналізаційне господарство, в т.ч.:</t>
  </si>
  <si>
    <t>150101</t>
  </si>
  <si>
    <t>250380</t>
  </si>
  <si>
    <t>Інші субвенції (Здолбунівському району на ліквідацію наслідків надзвичайної ситуації)</t>
  </si>
  <si>
    <t>Капiтальнi вкладення, в т.ч.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</si>
</sst>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#,##0.000"/>
    <numFmt numFmtId="185" formatCode="#,##0.0000"/>
  </numFmts>
  <fonts count="41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b/>
      <sz val="20"/>
      <name val="Arial"/>
      <family val="2"/>
    </font>
    <font>
      <sz val="12"/>
      <name val="Times New Roman"/>
      <family val="1"/>
    </font>
    <font>
      <b/>
      <sz val="14"/>
      <color indexed="8"/>
      <name val="Times New Roman Cyr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5"/>
      <name val="Times New Roman Cyr"/>
      <family val="1"/>
    </font>
    <font>
      <b/>
      <sz val="15"/>
      <name val="Times New Roman"/>
      <family val="1"/>
    </font>
    <font>
      <b/>
      <i/>
      <sz val="11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 Cyr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sz val="12"/>
      <name val="Times New Roman Cyr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</fills>
  <borders count="4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15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19" fillId="0" borderId="0" xfId="0" applyNumberFormat="1" applyFont="1" applyAlignment="1" applyProtection="1">
      <alignment vertical="top"/>
      <protection locked="0"/>
    </xf>
    <xf numFmtId="0" fontId="19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9" fontId="23" fillId="0" borderId="0" xfId="0" applyNumberFormat="1" applyFont="1" applyFill="1" applyBorder="1" applyAlignment="1" applyProtection="1">
      <alignment horizontal="right" vertical="top" wrapText="1"/>
      <protection locked="0"/>
    </xf>
    <xf numFmtId="49" fontId="23" fillId="0" borderId="0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top"/>
    </xf>
    <xf numFmtId="0" fontId="0" fillId="2" borderId="0" xfId="0" applyFill="1" applyBorder="1" applyAlignment="1">
      <alignment/>
    </xf>
    <xf numFmtId="0" fontId="13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3" fillId="3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3" fontId="13" fillId="0" borderId="5" xfId="0" applyNumberFormat="1" applyFont="1" applyFill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center" vertical="top" wrapText="1"/>
    </xf>
    <xf numFmtId="3" fontId="13" fillId="0" borderId="5" xfId="0" applyNumberFormat="1" applyFont="1" applyFill="1" applyBorder="1" applyAlignment="1">
      <alignment horizontal="center" vertical="top"/>
    </xf>
    <xf numFmtId="3" fontId="12" fillId="0" borderId="5" xfId="0" applyNumberFormat="1" applyFont="1" applyFill="1" applyBorder="1" applyAlignment="1">
      <alignment horizontal="center" vertical="top" wrapText="1"/>
    </xf>
    <xf numFmtId="3" fontId="12" fillId="0" borderId="6" xfId="0" applyNumberFormat="1" applyFont="1" applyFill="1" applyBorder="1" applyAlignment="1">
      <alignment horizontal="center" vertical="top" wrapText="1"/>
    </xf>
    <xf numFmtId="3" fontId="12" fillId="0" borderId="7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right" wrapText="1"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2" fillId="0" borderId="5" xfId="0" applyNumberFormat="1" applyFont="1" applyFill="1" applyBorder="1" applyAlignment="1">
      <alignment horizontal="center" vertical="top" wrapText="1"/>
    </xf>
    <xf numFmtId="0" fontId="17" fillId="4" borderId="0" xfId="0" applyFont="1" applyFill="1" applyAlignment="1">
      <alignment/>
    </xf>
    <xf numFmtId="3" fontId="25" fillId="4" borderId="7" xfId="0" applyNumberFormat="1" applyFont="1" applyFill="1" applyBorder="1" applyAlignment="1">
      <alignment horizontal="center" vertical="top" wrapText="1"/>
    </xf>
    <xf numFmtId="3" fontId="25" fillId="4" borderId="5" xfId="0" applyNumberFormat="1" applyFont="1" applyFill="1" applyBorder="1" applyAlignment="1">
      <alignment horizontal="center" vertical="top" wrapText="1"/>
    </xf>
    <xf numFmtId="3" fontId="25" fillId="4" borderId="6" xfId="0" applyNumberFormat="1" applyFont="1" applyFill="1" applyBorder="1" applyAlignment="1">
      <alignment horizontal="center" vertical="top" wrapText="1"/>
    </xf>
    <xf numFmtId="49" fontId="16" fillId="4" borderId="12" xfId="0" applyNumberFormat="1" applyFont="1" applyFill="1" applyBorder="1" applyAlignment="1" applyProtection="1">
      <alignment vertical="top" wrapText="1"/>
      <protection locked="0"/>
    </xf>
    <xf numFmtId="3" fontId="25" fillId="4" borderId="13" xfId="0" applyNumberFormat="1" applyFont="1" applyFill="1" applyBorder="1" applyAlignment="1">
      <alignment horizontal="center" vertical="top" wrapText="1"/>
    </xf>
    <xf numFmtId="49" fontId="26" fillId="4" borderId="14" xfId="15" applyNumberFormat="1" applyFont="1" applyFill="1" applyBorder="1" applyAlignment="1" applyProtection="1">
      <alignment vertical="top" wrapText="1"/>
      <protection locked="0"/>
    </xf>
    <xf numFmtId="0" fontId="19" fillId="3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27" fillId="5" borderId="17" xfId="0" applyNumberFormat="1" applyFont="1" applyFill="1" applyBorder="1" applyAlignment="1">
      <alignment horizontal="center" vertical="top"/>
    </xf>
    <xf numFmtId="3" fontId="27" fillId="5" borderId="18" xfId="0" applyNumberFormat="1" applyFont="1" applyFill="1" applyBorder="1" applyAlignment="1">
      <alignment horizontal="center" vertical="top"/>
    </xf>
    <xf numFmtId="3" fontId="1" fillId="0" borderId="0" xfId="0" applyNumberFormat="1" applyFont="1" applyAlignment="1">
      <alignment horizontal="left" vertical="center"/>
    </xf>
    <xf numFmtId="3" fontId="12" fillId="5" borderId="19" xfId="0" applyNumberFormat="1" applyFont="1" applyFill="1" applyBorder="1" applyAlignment="1">
      <alignment horizontal="center" vertical="top" wrapText="1"/>
    </xf>
    <xf numFmtId="3" fontId="26" fillId="4" borderId="20" xfId="0" applyNumberFormat="1" applyFont="1" applyFill="1" applyBorder="1" applyAlignment="1">
      <alignment horizontal="center" vertical="top" wrapText="1"/>
    </xf>
    <xf numFmtId="49" fontId="14" fillId="4" borderId="21" xfId="0" applyNumberFormat="1" applyFont="1" applyFill="1" applyBorder="1" applyAlignment="1">
      <alignment vertical="top" wrapText="1"/>
    </xf>
    <xf numFmtId="3" fontId="12" fillId="0" borderId="7" xfId="0" applyNumberFormat="1" applyFont="1" applyFill="1" applyBorder="1" applyAlignment="1">
      <alignment horizontal="center" vertical="top" wrapText="1"/>
    </xf>
    <xf numFmtId="3" fontId="14" fillId="5" borderId="5" xfId="0" applyNumberFormat="1" applyFont="1" applyFill="1" applyBorder="1" applyAlignment="1">
      <alignment horizontal="center" vertical="top" wrapText="1"/>
    </xf>
    <xf numFmtId="3" fontId="13" fillId="4" borderId="5" xfId="0" applyNumberFormat="1" applyFont="1" applyFill="1" applyBorder="1" applyAlignment="1">
      <alignment horizontal="center" vertical="top" wrapText="1"/>
    </xf>
    <xf numFmtId="49" fontId="24" fillId="0" borderId="12" xfId="0" applyNumberFormat="1" applyFont="1" applyFill="1" applyBorder="1" applyAlignment="1">
      <alignment vertical="top" wrapText="1"/>
    </xf>
    <xf numFmtId="3" fontId="26" fillId="4" borderId="17" xfId="0" applyNumberFormat="1" applyFont="1" applyFill="1" applyBorder="1" applyAlignment="1">
      <alignment horizontal="center" vertical="top" wrapText="1"/>
    </xf>
    <xf numFmtId="3" fontId="26" fillId="4" borderId="18" xfId="0" applyNumberFormat="1" applyFont="1" applyFill="1" applyBorder="1" applyAlignment="1">
      <alignment horizontal="center" vertical="top" wrapText="1"/>
    </xf>
    <xf numFmtId="49" fontId="0" fillId="0" borderId="16" xfId="0" applyNumberFormat="1" applyBorder="1" applyAlignment="1" applyProtection="1">
      <alignment vertical="top"/>
      <protection locked="0"/>
    </xf>
    <xf numFmtId="3" fontId="1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1" fillId="0" borderId="1" xfId="0" applyFont="1" applyBorder="1" applyAlignment="1">
      <alignment/>
    </xf>
    <xf numFmtId="49" fontId="0" fillId="0" borderId="9" xfId="0" applyNumberFormat="1" applyBorder="1" applyAlignment="1" applyProtection="1">
      <alignment vertical="top"/>
      <protection locked="0"/>
    </xf>
    <xf numFmtId="175" fontId="1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9" fontId="14" fillId="5" borderId="21" xfId="0" applyNumberFormat="1" applyFont="1" applyFill="1" applyBorder="1" applyAlignment="1">
      <alignment vertical="top" wrapText="1"/>
    </xf>
    <xf numFmtId="3" fontId="14" fillId="5" borderId="7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14" fillId="5" borderId="25" xfId="0" applyNumberFormat="1" applyFont="1" applyFill="1" applyBorder="1" applyAlignment="1">
      <alignment horizontal="center" vertical="top" wrapText="1"/>
    </xf>
    <xf numFmtId="49" fontId="11" fillId="5" borderId="25" xfId="0" applyNumberFormat="1" applyFont="1" applyFill="1" applyBorder="1" applyAlignment="1">
      <alignment horizontal="center" vertical="top" wrapText="1"/>
    </xf>
    <xf numFmtId="49" fontId="27" fillId="5" borderId="3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center" wrapText="1"/>
    </xf>
    <xf numFmtId="3" fontId="12" fillId="5" borderId="7" xfId="0" applyNumberFormat="1" applyFont="1" applyFill="1" applyBorder="1" applyAlignment="1">
      <alignment horizontal="center" vertical="top"/>
    </xf>
    <xf numFmtId="3" fontId="12" fillId="5" borderId="13" xfId="0" applyNumberFormat="1" applyFont="1" applyFill="1" applyBorder="1" applyAlignment="1">
      <alignment horizontal="center" vertical="top"/>
    </xf>
    <xf numFmtId="3" fontId="27" fillId="5" borderId="20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 wrapText="1"/>
    </xf>
    <xf numFmtId="49" fontId="11" fillId="5" borderId="12" xfId="0" applyNumberFormat="1" applyFont="1" applyFill="1" applyBorder="1" applyAlignment="1">
      <alignment vertical="top" wrapText="1"/>
    </xf>
    <xf numFmtId="49" fontId="11" fillId="5" borderId="21" xfId="0" applyNumberFormat="1" applyFont="1" applyFill="1" applyBorder="1" applyAlignment="1">
      <alignment vertical="top" wrapText="1"/>
    </xf>
    <xf numFmtId="49" fontId="27" fillId="5" borderId="14" xfId="0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center" vertical="top"/>
    </xf>
    <xf numFmtId="3" fontId="13" fillId="0" borderId="7" xfId="0" applyNumberFormat="1" applyFont="1" applyFill="1" applyBorder="1" applyAlignment="1">
      <alignment horizontal="center" vertical="top"/>
    </xf>
    <xf numFmtId="49" fontId="33" fillId="0" borderId="12" xfId="0" applyNumberFormat="1" applyFont="1" applyBorder="1" applyAlignment="1" applyProtection="1">
      <alignment vertical="top" wrapText="1"/>
      <protection locked="0"/>
    </xf>
    <xf numFmtId="3" fontId="13" fillId="0" borderId="7" xfId="0" applyNumberFormat="1" applyFont="1" applyFill="1" applyBorder="1" applyAlignment="1">
      <alignment horizontal="center" vertical="top" wrapText="1"/>
    </xf>
    <xf numFmtId="3" fontId="7" fillId="0" borderId="7" xfId="0" applyNumberFormat="1" applyFont="1" applyFill="1" applyBorder="1" applyAlignment="1">
      <alignment horizontal="center" vertical="top" wrapText="1"/>
    </xf>
    <xf numFmtId="3" fontId="22" fillId="0" borderId="5" xfId="0" applyNumberFormat="1" applyFont="1" applyFill="1" applyBorder="1" applyAlignment="1">
      <alignment horizontal="center" vertical="top" wrapText="1"/>
    </xf>
    <xf numFmtId="0" fontId="35" fillId="0" borderId="4" xfId="0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vertical="center" wrapText="1"/>
    </xf>
    <xf numFmtId="49" fontId="25" fillId="4" borderId="25" xfId="0" applyNumberFormat="1" applyFont="1" applyFill="1" applyBorder="1" applyAlignment="1">
      <alignment horizontal="center" vertical="top" wrapText="1"/>
    </xf>
    <xf numFmtId="49" fontId="37" fillId="0" borderId="26" xfId="0" applyNumberFormat="1" applyFont="1" applyFill="1" applyBorder="1" applyAlignment="1">
      <alignment horizontal="center" vertical="top" wrapText="1"/>
    </xf>
    <xf numFmtId="49" fontId="25" fillId="4" borderId="26" xfId="0" applyNumberFormat="1" applyFont="1" applyFill="1" applyBorder="1" applyAlignment="1">
      <alignment horizontal="center" vertical="top" wrapText="1"/>
    </xf>
    <xf numFmtId="49" fontId="11" fillId="4" borderId="26" xfId="0" applyNumberFormat="1" applyFont="1" applyFill="1" applyBorder="1" applyAlignment="1">
      <alignment horizontal="center" vertical="top" wrapText="1"/>
    </xf>
    <xf numFmtId="3" fontId="13" fillId="0" borderId="7" xfId="0" applyNumberFormat="1" applyFont="1" applyFill="1" applyBorder="1" applyAlignment="1">
      <alignment horizontal="center" vertical="top" wrapText="1"/>
    </xf>
    <xf numFmtId="3" fontId="13" fillId="0" borderId="27" xfId="0" applyNumberFormat="1" applyFont="1" applyFill="1" applyBorder="1" applyAlignment="1">
      <alignment horizontal="center" vertical="top"/>
    </xf>
    <xf numFmtId="3" fontId="12" fillId="4" borderId="5" xfId="0" applyNumberFormat="1" applyFont="1" applyFill="1" applyBorder="1" applyAlignment="1">
      <alignment horizontal="center" vertical="top" wrapText="1"/>
    </xf>
    <xf numFmtId="49" fontId="34" fillId="0" borderId="12" xfId="0" applyNumberFormat="1" applyFont="1" applyBorder="1" applyAlignment="1" applyProtection="1">
      <alignment vertical="top" wrapText="1"/>
      <protection locked="0"/>
    </xf>
    <xf numFmtId="49" fontId="24" fillId="0" borderId="12" xfId="0" applyNumberFormat="1" applyFont="1" applyFill="1" applyBorder="1" applyAlignment="1">
      <alignment vertical="top" wrapText="1"/>
    </xf>
    <xf numFmtId="49" fontId="14" fillId="5" borderId="7" xfId="0" applyNumberFormat="1" applyFont="1" applyFill="1" applyBorder="1" applyAlignment="1">
      <alignment vertical="top" wrapText="1"/>
    </xf>
    <xf numFmtId="4" fontId="14" fillId="5" borderId="7" xfId="0" applyNumberFormat="1" applyFont="1" applyFill="1" applyBorder="1" applyAlignment="1">
      <alignment horizontal="center" vertical="top" wrapText="1"/>
    </xf>
    <xf numFmtId="3" fontId="13" fillId="0" borderId="27" xfId="0" applyNumberFormat="1" applyFont="1" applyFill="1" applyBorder="1" applyAlignment="1">
      <alignment horizontal="center" vertical="top" wrapText="1"/>
    </xf>
    <xf numFmtId="49" fontId="30" fillId="5" borderId="3" xfId="0" applyNumberFormat="1" applyFont="1" applyFill="1" applyBorder="1" applyAlignment="1">
      <alignment horizontal="center" vertical="top" wrapText="1"/>
    </xf>
    <xf numFmtId="49" fontId="30" fillId="5" borderId="14" xfId="0" applyNumberFormat="1" applyFont="1" applyFill="1" applyBorder="1" applyAlignment="1">
      <alignment vertical="top" wrapText="1"/>
    </xf>
    <xf numFmtId="3" fontId="10" fillId="5" borderId="20" xfId="0" applyNumberFormat="1" applyFont="1" applyFill="1" applyBorder="1" applyAlignment="1">
      <alignment horizontal="center" vertical="top"/>
    </xf>
    <xf numFmtId="3" fontId="12" fillId="0" borderId="19" xfId="0" applyNumberFormat="1" applyFont="1" applyFill="1" applyBorder="1" applyAlignment="1">
      <alignment horizontal="center" vertical="top" wrapText="1"/>
    </xf>
    <xf numFmtId="49" fontId="25" fillId="4" borderId="26" xfId="0" applyNumberFormat="1" applyFont="1" applyFill="1" applyBorder="1" applyAlignment="1">
      <alignment horizontal="center" vertical="top" wrapText="1"/>
    </xf>
    <xf numFmtId="49" fontId="36" fillId="0" borderId="26" xfId="0" applyNumberFormat="1" applyFont="1" applyBorder="1" applyAlignment="1">
      <alignment horizontal="center" vertical="top" wrapText="1"/>
    </xf>
    <xf numFmtId="49" fontId="37" fillId="4" borderId="25" xfId="0" applyNumberFormat="1" applyFont="1" applyFill="1" applyBorder="1" applyAlignment="1">
      <alignment horizontal="center" vertical="top" wrapText="1"/>
    </xf>
    <xf numFmtId="49" fontId="15" fillId="0" borderId="26" xfId="0" applyNumberFormat="1" applyFont="1" applyFill="1" applyBorder="1" applyAlignment="1">
      <alignment horizontal="center" vertical="top" wrapText="1"/>
    </xf>
    <xf numFmtId="49" fontId="14" fillId="5" borderId="26" xfId="0" applyNumberFormat="1" applyFont="1" applyFill="1" applyBorder="1" applyAlignment="1">
      <alignment horizontal="center" vertical="top" wrapText="1"/>
    </xf>
    <xf numFmtId="49" fontId="14" fillId="5" borderId="15" xfId="0" applyNumberFormat="1" applyFont="1" applyFill="1" applyBorder="1" applyAlignment="1">
      <alignment vertical="top" wrapText="1"/>
    </xf>
    <xf numFmtId="49" fontId="14" fillId="5" borderId="12" xfId="0" applyNumberFormat="1" applyFont="1" applyFill="1" applyBorder="1" applyAlignment="1">
      <alignment vertical="top" wrapText="1"/>
    </xf>
    <xf numFmtId="49" fontId="20" fillId="0" borderId="28" xfId="0" applyNumberFormat="1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3" fontId="12" fillId="4" borderId="6" xfId="0" applyNumberFormat="1" applyFont="1" applyFill="1" applyBorder="1" applyAlignment="1">
      <alignment horizontal="center" vertical="top" wrapText="1"/>
    </xf>
    <xf numFmtId="3" fontId="12" fillId="0" borderId="7" xfId="0" applyNumberFormat="1" applyFont="1" applyBorder="1" applyAlignment="1">
      <alignment horizontal="center" vertical="top" wrapText="1"/>
    </xf>
    <xf numFmtId="49" fontId="38" fillId="0" borderId="25" xfId="0" applyNumberFormat="1" applyFont="1" applyFill="1" applyBorder="1" applyAlignment="1">
      <alignment horizontal="center" vertical="top" wrapText="1"/>
    </xf>
    <xf numFmtId="49" fontId="22" fillId="0" borderId="12" xfId="0" applyNumberFormat="1" applyFont="1" applyBorder="1" applyAlignment="1" applyProtection="1">
      <alignment vertical="top" wrapText="1"/>
      <protection locked="0"/>
    </xf>
    <xf numFmtId="49" fontId="31" fillId="0" borderId="26" xfId="0" applyNumberFormat="1" applyFont="1" applyFill="1" applyBorder="1" applyAlignment="1">
      <alignment horizontal="center" vertical="top" wrapText="1"/>
    </xf>
    <xf numFmtId="49" fontId="38" fillId="0" borderId="26" xfId="0" applyNumberFormat="1" applyFont="1" applyBorder="1" applyAlignment="1">
      <alignment horizontal="center" vertical="top" wrapText="1"/>
    </xf>
    <xf numFmtId="49" fontId="38" fillId="0" borderId="26" xfId="0" applyNumberFormat="1" applyFont="1" applyFill="1" applyBorder="1" applyAlignment="1">
      <alignment horizontal="center" vertical="top" wrapText="1"/>
    </xf>
    <xf numFmtId="49" fontId="31" fillId="0" borderId="12" xfId="0" applyNumberFormat="1" applyFont="1" applyFill="1" applyBorder="1" applyAlignment="1">
      <alignment vertical="top" wrapText="1"/>
    </xf>
    <xf numFmtId="49" fontId="31" fillId="0" borderId="12" xfId="0" applyNumberFormat="1" applyFont="1" applyBorder="1" applyAlignment="1" applyProtection="1">
      <alignment vertical="top" wrapText="1"/>
      <protection locked="0"/>
    </xf>
    <xf numFmtId="49" fontId="32" fillId="0" borderId="26" xfId="0" applyNumberFormat="1" applyFont="1" applyFill="1" applyBorder="1" applyAlignment="1">
      <alignment horizontal="center" vertical="top" wrapText="1"/>
    </xf>
    <xf numFmtId="49" fontId="17" fillId="4" borderId="26" xfId="0" applyNumberFormat="1" applyFont="1" applyFill="1" applyBorder="1" applyAlignment="1">
      <alignment horizontal="center" vertical="top" wrapText="1"/>
    </xf>
    <xf numFmtId="49" fontId="38" fillId="4" borderId="3" xfId="0" applyNumberFormat="1" applyFont="1" applyFill="1" applyBorder="1" applyAlignment="1" applyProtection="1">
      <alignment horizontal="center" vertical="top" wrapText="1"/>
      <protection locked="0"/>
    </xf>
    <xf numFmtId="49" fontId="38" fillId="0" borderId="25" xfId="0" applyNumberFormat="1" applyFont="1" applyBorder="1" applyAlignment="1">
      <alignment horizontal="center" vertical="top" wrapText="1"/>
    </xf>
    <xf numFmtId="3" fontId="14" fillId="5" borderId="7" xfId="0" applyNumberFormat="1" applyFont="1" applyFill="1" applyBorder="1" applyAlignment="1">
      <alignment vertical="top" wrapText="1"/>
    </xf>
    <xf numFmtId="49" fontId="22" fillId="0" borderId="26" xfId="0" applyNumberFormat="1" applyFont="1" applyFill="1" applyBorder="1" applyAlignment="1">
      <alignment horizontal="center" vertical="top" wrapText="1"/>
    </xf>
    <xf numFmtId="49" fontId="14" fillId="5" borderId="28" xfId="0" applyNumberFormat="1" applyFont="1" applyFill="1" applyBorder="1" applyAlignment="1">
      <alignment horizontal="center" vertical="top" wrapText="1"/>
    </xf>
    <xf numFmtId="3" fontId="14" fillId="5" borderId="29" xfId="0" applyNumberFormat="1" applyFont="1" applyFill="1" applyBorder="1" applyAlignment="1">
      <alignment horizontal="center" vertical="top" wrapText="1"/>
    </xf>
    <xf numFmtId="3" fontId="14" fillId="5" borderId="30" xfId="0" applyNumberFormat="1" applyFont="1" applyFill="1" applyBorder="1" applyAlignment="1">
      <alignment horizontal="center" vertical="top" wrapText="1"/>
    </xf>
    <xf numFmtId="3" fontId="12" fillId="5" borderId="31" xfId="0" applyNumberFormat="1" applyFont="1" applyFill="1" applyBorder="1" applyAlignment="1">
      <alignment horizontal="center" vertical="top" wrapText="1"/>
    </xf>
    <xf numFmtId="3" fontId="12" fillId="0" borderId="27" xfId="0" applyNumberFormat="1" applyFont="1" applyFill="1" applyBorder="1" applyAlignment="1">
      <alignment horizontal="center" vertical="top" wrapText="1"/>
    </xf>
    <xf numFmtId="3" fontId="13" fillId="0" borderId="27" xfId="0" applyNumberFormat="1" applyFont="1" applyFill="1" applyBorder="1" applyAlignment="1">
      <alignment horizontal="center" vertical="top" wrapText="1"/>
    </xf>
    <xf numFmtId="3" fontId="12" fillId="0" borderId="32" xfId="0" applyNumberFormat="1" applyFont="1" applyFill="1" applyBorder="1" applyAlignment="1">
      <alignment horizontal="center" vertical="top" wrapText="1"/>
    </xf>
    <xf numFmtId="49" fontId="38" fillId="0" borderId="33" xfId="0" applyNumberFormat="1" applyFont="1" applyBorder="1" applyAlignment="1">
      <alignment horizontal="center" vertical="top" wrapText="1"/>
    </xf>
    <xf numFmtId="3" fontId="12" fillId="0" borderId="32" xfId="0" applyNumberFormat="1" applyFont="1" applyFill="1" applyBorder="1" applyAlignment="1">
      <alignment horizontal="center" vertical="top" wrapText="1"/>
    </xf>
    <xf numFmtId="3" fontId="13" fillId="0" borderId="32" xfId="0" applyNumberFormat="1" applyFont="1" applyFill="1" applyBorder="1" applyAlignment="1">
      <alignment horizontal="center" vertical="top"/>
    </xf>
    <xf numFmtId="49" fontId="11" fillId="5" borderId="26" xfId="0" applyNumberFormat="1" applyFont="1" applyFill="1" applyBorder="1" applyAlignment="1">
      <alignment horizontal="center" vertical="top" wrapText="1"/>
    </xf>
    <xf numFmtId="3" fontId="12" fillId="0" borderId="7" xfId="0" applyNumberFormat="1" applyFont="1" applyFill="1" applyBorder="1" applyAlignment="1">
      <alignment horizontal="center" vertical="top"/>
    </xf>
    <xf numFmtId="49" fontId="24" fillId="0" borderId="26" xfId="0" applyNumberFormat="1" applyFont="1" applyFill="1" applyBorder="1" applyAlignment="1">
      <alignment horizontal="center" vertical="top" wrapText="1"/>
    </xf>
    <xf numFmtId="3" fontId="12" fillId="0" borderId="5" xfId="0" applyNumberFormat="1" applyFont="1" applyFill="1" applyBorder="1" applyAlignment="1">
      <alignment horizontal="center" vertical="top"/>
    </xf>
    <xf numFmtId="0" fontId="14" fillId="5" borderId="7" xfId="0" applyNumberFormat="1" applyFont="1" applyFill="1" applyBorder="1" applyAlignment="1">
      <alignment horizontal="center" vertical="top" wrapText="1"/>
    </xf>
    <xf numFmtId="3" fontId="25" fillId="4" borderId="34" xfId="0" applyNumberFormat="1" applyFont="1" applyFill="1" applyBorder="1" applyAlignment="1">
      <alignment horizontal="center" vertical="top" wrapText="1"/>
    </xf>
    <xf numFmtId="3" fontId="25" fillId="4" borderId="35" xfId="0" applyNumberFormat="1" applyFont="1" applyFill="1" applyBorder="1" applyAlignment="1">
      <alignment horizontal="center" vertical="top" wrapText="1"/>
    </xf>
    <xf numFmtId="3" fontId="13" fillId="0" borderId="34" xfId="0" applyNumberFormat="1" applyFont="1" applyFill="1" applyBorder="1" applyAlignment="1">
      <alignment horizontal="center" vertical="top" wrapText="1"/>
    </xf>
    <xf numFmtId="3" fontId="12" fillId="0" borderId="34" xfId="0" applyNumberFormat="1" applyFont="1" applyBorder="1" applyAlignment="1">
      <alignment horizontal="center" vertical="top" wrapText="1"/>
    </xf>
    <xf numFmtId="49" fontId="24" fillId="0" borderId="26" xfId="0" applyNumberFormat="1" applyFont="1" applyFill="1" applyBorder="1" applyAlignment="1">
      <alignment horizontal="center" vertical="top" wrapText="1"/>
    </xf>
    <xf numFmtId="49" fontId="20" fillId="0" borderId="25" xfId="0" applyNumberFormat="1" applyFont="1" applyFill="1" applyBorder="1" applyAlignment="1">
      <alignment horizontal="center" vertical="top" wrapText="1"/>
    </xf>
    <xf numFmtId="0" fontId="33" fillId="0" borderId="12" xfId="0" applyNumberFormat="1" applyFont="1" applyBorder="1" applyAlignment="1">
      <alignment vertical="center" wrapText="1"/>
    </xf>
    <xf numFmtId="49" fontId="39" fillId="5" borderId="21" xfId="0" applyNumberFormat="1" applyFont="1" applyFill="1" applyBorder="1" applyAlignment="1">
      <alignment horizontal="center" vertical="top" wrapText="1"/>
    </xf>
    <xf numFmtId="3" fontId="11" fillId="0" borderId="7" xfId="0" applyNumberFormat="1" applyFont="1" applyFill="1" applyBorder="1" applyAlignment="1">
      <alignment horizontal="center" vertical="top" wrapText="1"/>
    </xf>
    <xf numFmtId="4" fontId="11" fillId="0" borderId="7" xfId="0" applyNumberFormat="1" applyFont="1" applyFill="1" applyBorder="1" applyAlignment="1">
      <alignment horizontal="center" vertical="top" wrapText="1"/>
    </xf>
    <xf numFmtId="3" fontId="37" fillId="0" borderId="7" xfId="0" applyNumberFormat="1" applyFont="1" applyFill="1" applyBorder="1" applyAlignment="1">
      <alignment horizontal="center" vertical="top" wrapText="1"/>
    </xf>
    <xf numFmtId="3" fontId="13" fillId="0" borderId="7" xfId="0" applyNumberFormat="1" applyFont="1" applyFill="1" applyBorder="1" applyAlignment="1">
      <alignment horizontal="center" vertical="top"/>
    </xf>
    <xf numFmtId="3" fontId="12" fillId="0" borderId="13" xfId="0" applyNumberFormat="1" applyFont="1" applyFill="1" applyBorder="1" applyAlignment="1">
      <alignment horizontal="center" vertical="top"/>
    </xf>
    <xf numFmtId="3" fontId="13" fillId="0" borderId="13" xfId="0" applyNumberFormat="1" applyFont="1" applyFill="1" applyBorder="1" applyAlignment="1">
      <alignment horizontal="center" vertical="top"/>
    </xf>
    <xf numFmtId="3" fontId="12" fillId="4" borderId="7" xfId="0" applyNumberFormat="1" applyFont="1" applyFill="1" applyBorder="1" applyAlignment="1">
      <alignment horizontal="center" vertical="top" wrapText="1"/>
    </xf>
    <xf numFmtId="49" fontId="40" fillId="4" borderId="26" xfId="0" applyNumberFormat="1" applyFont="1" applyFill="1" applyBorder="1" applyAlignment="1">
      <alignment horizontal="center" vertical="top" wrapText="1"/>
    </xf>
    <xf numFmtId="49" fontId="37" fillId="0" borderId="25" xfId="0" applyNumberFormat="1" applyFont="1" applyFill="1" applyBorder="1" applyAlignment="1">
      <alignment horizontal="center" vertical="top" wrapText="1"/>
    </xf>
    <xf numFmtId="3" fontId="25" fillId="0" borderId="13" xfId="0" applyNumberFormat="1" applyFont="1" applyFill="1" applyBorder="1" applyAlignment="1">
      <alignment horizontal="center" vertical="top" wrapText="1"/>
    </xf>
    <xf numFmtId="49" fontId="17" fillId="0" borderId="25" xfId="0" applyNumberFormat="1" applyFont="1" applyFill="1" applyBorder="1" applyAlignment="1">
      <alignment horizontal="center" vertical="top" wrapText="1"/>
    </xf>
    <xf numFmtId="0" fontId="13" fillId="0" borderId="12" xfId="0" applyNumberFormat="1" applyFont="1" applyBorder="1" applyAlignment="1">
      <alignment vertical="center" wrapText="1"/>
    </xf>
    <xf numFmtId="3" fontId="12" fillId="4" borderId="5" xfId="0" applyNumberFormat="1" applyFont="1" applyFill="1" applyBorder="1" applyAlignment="1">
      <alignment horizontal="center" vertical="top" wrapText="1"/>
    </xf>
    <xf numFmtId="3" fontId="25" fillId="0" borderId="7" xfId="0" applyNumberFormat="1" applyFont="1" applyFill="1" applyBorder="1" applyAlignment="1">
      <alignment horizontal="center" vertical="top" wrapText="1"/>
    </xf>
    <xf numFmtId="3" fontId="36" fillId="0" borderId="7" xfId="0" applyNumberFormat="1" applyFont="1" applyFill="1" applyBorder="1" applyAlignment="1">
      <alignment horizontal="center" vertical="top" wrapText="1"/>
    </xf>
    <xf numFmtId="3" fontId="12" fillId="0" borderId="13" xfId="0" applyNumberFormat="1" applyFont="1" applyFill="1" applyBorder="1" applyAlignment="1">
      <alignment horizontal="center" vertical="top" wrapText="1"/>
    </xf>
    <xf numFmtId="3" fontId="13" fillId="0" borderId="4" xfId="0" applyNumberFormat="1" applyFont="1" applyFill="1" applyBorder="1" applyAlignment="1">
      <alignment horizontal="center" vertical="top"/>
    </xf>
    <xf numFmtId="3" fontId="13" fillId="0" borderId="5" xfId="0" applyNumberFormat="1" applyFont="1" applyFill="1" applyBorder="1" applyAlignment="1">
      <alignment horizontal="center" vertical="top" wrapText="1"/>
    </xf>
    <xf numFmtId="49" fontId="39" fillId="4" borderId="26" xfId="0" applyNumberFormat="1" applyFont="1" applyFill="1" applyBorder="1" applyAlignment="1">
      <alignment horizontal="center" vertical="top" wrapText="1"/>
    </xf>
    <xf numFmtId="3" fontId="12" fillId="4" borderId="6" xfId="0" applyNumberFormat="1" applyFont="1" applyFill="1" applyBorder="1" applyAlignment="1">
      <alignment horizontal="center" vertical="top" wrapText="1"/>
    </xf>
    <xf numFmtId="3" fontId="12" fillId="0" borderId="36" xfId="0" applyNumberFormat="1" applyFont="1" applyFill="1" applyBorder="1" applyAlignment="1">
      <alignment horizontal="center" vertical="top" wrapText="1"/>
    </xf>
    <xf numFmtId="49" fontId="16" fillId="4" borderId="12" xfId="0" applyNumberFormat="1" applyFont="1" applyFill="1" applyBorder="1" applyAlignment="1">
      <alignment vertical="top" wrapText="1"/>
    </xf>
    <xf numFmtId="49" fontId="24" fillId="0" borderId="37" xfId="0" applyNumberFormat="1" applyFont="1" applyFill="1" applyBorder="1" applyAlignment="1">
      <alignment vertical="top" wrapText="1"/>
    </xf>
    <xf numFmtId="3" fontId="25" fillId="4" borderId="38" xfId="0" applyNumberFormat="1" applyFont="1" applyFill="1" applyBorder="1" applyAlignment="1">
      <alignment horizontal="center" vertical="top" wrapText="1"/>
    </xf>
    <xf numFmtId="3" fontId="25" fillId="4" borderId="39" xfId="0" applyNumberFormat="1" applyFont="1" applyFill="1" applyBorder="1" applyAlignment="1">
      <alignment horizontal="center" vertical="top" wrapText="1"/>
    </xf>
    <xf numFmtId="49" fontId="25" fillId="4" borderId="40" xfId="0" applyNumberFormat="1" applyFont="1" applyFill="1" applyBorder="1" applyAlignment="1">
      <alignment horizontal="center" vertical="top" wrapText="1"/>
    </xf>
    <xf numFmtId="49" fontId="16" fillId="4" borderId="37" xfId="0" applyNumberFormat="1" applyFont="1" applyFill="1" applyBorder="1" applyAlignment="1">
      <alignment vertical="top" wrapText="1"/>
    </xf>
    <xf numFmtId="3" fontId="25" fillId="4" borderId="36" xfId="0" applyNumberFormat="1" applyFont="1" applyFill="1" applyBorder="1" applyAlignment="1">
      <alignment horizontal="center" vertical="top" wrapText="1"/>
    </xf>
    <xf numFmtId="49" fontId="37" fillId="4" borderId="3" xfId="0" applyNumberFormat="1" applyFont="1" applyFill="1" applyBorder="1" applyAlignment="1">
      <alignment horizontal="center" vertical="top" wrapText="1"/>
    </xf>
    <xf numFmtId="49" fontId="29" fillId="4" borderId="14" xfId="0" applyNumberFormat="1" applyFont="1" applyFill="1" applyBorder="1" applyAlignment="1">
      <alignment vertical="top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41" xfId="0" applyFont="1" applyFill="1" applyBorder="1" applyAlignment="1">
      <alignment horizontal="center" vertical="center" textRotation="255"/>
    </xf>
    <xf numFmtId="0" fontId="1" fillId="0" borderId="24" xfId="0" applyFont="1" applyFill="1" applyBorder="1" applyAlignment="1">
      <alignment textRotation="255"/>
    </xf>
    <xf numFmtId="0" fontId="7" fillId="0" borderId="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22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 applyProtection="1">
      <alignment horizontal="right" vertical="top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textRotation="255"/>
    </xf>
    <xf numFmtId="0" fontId="1" fillId="0" borderId="1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2</xdr:col>
      <xdr:colOff>0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 flipH="1">
          <a:off x="695325" y="1514475"/>
          <a:ext cx="228600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9</xdr:col>
      <xdr:colOff>600075</xdr:colOff>
      <xdr:row>0</xdr:row>
      <xdr:rowOff>66675</xdr:rowOff>
    </xdr:from>
    <xdr:ext cx="2847975" cy="1085850"/>
    <xdr:sp>
      <xdr:nvSpPr>
        <xdr:cNvPr id="2" name="TextBox 6"/>
        <xdr:cNvSpPr txBox="1">
          <a:spLocks noChangeArrowheads="1"/>
        </xdr:cNvSpPr>
      </xdr:nvSpPr>
      <xdr:spPr>
        <a:xfrm>
          <a:off x="11696700" y="66675"/>
          <a:ext cx="2847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Times New Roman"/>
              <a:ea typeface="Times New Roman"/>
              <a:cs typeface="Times New Roman"/>
            </a:rPr>
            <a:t>Додаток 3
до рішення обласної  ради
від " ___"  _____________ 2007 року
№ _______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10</xdr:col>
      <xdr:colOff>276225</xdr:colOff>
      <xdr:row>0</xdr:row>
      <xdr:rowOff>161925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04950" y="161925"/>
          <a:ext cx="10963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Розподіл видатків ____________бюджету на 2002 рік
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552450</xdr:rowOff>
    </xdr:from>
    <xdr:to>
      <xdr:col>9</xdr:col>
      <xdr:colOff>514350</xdr:colOff>
      <xdr:row>1</xdr:row>
      <xdr:rowOff>1323975</xdr:rowOff>
    </xdr:to>
    <xdr:sp>
      <xdr:nvSpPr>
        <xdr:cNvPr id="4" name="TextBox 29"/>
        <xdr:cNvSpPr txBox="1">
          <a:spLocks noChangeArrowheads="1"/>
        </xdr:cNvSpPr>
      </xdr:nvSpPr>
      <xdr:spPr>
        <a:xfrm>
          <a:off x="1171575" y="714375"/>
          <a:ext cx="104394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Зміни  розподілу видатків обласного бюджету на 2007 рік
за головними розпорядниками коштів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
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0</xdr:row>
      <xdr:rowOff>28575</xdr:rowOff>
    </xdr:from>
    <xdr:to>
      <xdr:col>13</xdr:col>
      <xdr:colOff>676275</xdr:colOff>
      <xdr:row>6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58550" y="28575"/>
          <a:ext cx="309562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Times New Roman"/>
              <a:ea typeface="Times New Roman"/>
              <a:cs typeface="Times New Roman"/>
            </a:rPr>
            <a:t>Додаток 2
до рішення обласної  ради
від " ___"  _____________ 2007 року
№ _______
</a:t>
          </a:r>
        </a:p>
      </xdr:txBody>
    </xdr:sp>
    <xdr:clientData/>
  </xdr:twoCellAnchor>
  <xdr:twoCellAnchor>
    <xdr:from>
      <xdr:col>1</xdr:col>
      <xdr:colOff>438150</xdr:colOff>
      <xdr:row>6</xdr:row>
      <xdr:rowOff>238125</xdr:rowOff>
    </xdr:from>
    <xdr:to>
      <xdr:col>12</xdr:col>
      <xdr:colOff>304800</xdr:colOff>
      <xdr:row>6</xdr:row>
      <xdr:rowOff>257175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9650" y="1647825"/>
          <a:ext cx="120586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  <sheetName val="додаток 1з урах змін 23.12.05"/>
    </sheetNames>
    <sheetDataSet>
      <sheetData sheetId="0">
        <row r="23">
          <cell r="C23">
            <v>20434900</v>
          </cell>
          <cell r="D23">
            <v>-7295322</v>
          </cell>
          <cell r="E23">
            <v>-7625522</v>
          </cell>
          <cell r="F23">
            <v>13139578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5"/>
  <sheetViews>
    <sheetView showZeros="0" tabSelected="1" zoomScale="75" zoomScaleNormal="75" zoomScaleSheetLayoutView="50" workbookViewId="0" topLeftCell="A4">
      <pane xSplit="2" ySplit="3" topLeftCell="C85" activePane="bottomRight" state="frozen"/>
      <selection pane="topLeft" activeCell="A4" sqref="A4"/>
      <selection pane="topRight" activeCell="C4" sqref="C4"/>
      <selection pane="bottomLeft" activeCell="A7" sqref="A7"/>
      <selection pane="bottomRight" activeCell="B47" sqref="B47"/>
    </sheetView>
  </sheetViews>
  <sheetFormatPr defaultColWidth="9.33203125" defaultRowHeight="12.75"/>
  <cols>
    <col min="1" max="1" width="12" style="17" customWidth="1"/>
    <col min="2" max="2" width="40.16015625" style="12" customWidth="1"/>
    <col min="3" max="3" width="21.33203125" style="1" customWidth="1"/>
    <col min="4" max="4" width="21" style="0" customWidth="1"/>
    <col min="5" max="5" width="19.5" style="0" customWidth="1"/>
    <col min="6" max="6" width="20.16015625" style="0" customWidth="1"/>
    <col min="7" max="7" width="20.83203125" style="0" customWidth="1"/>
    <col min="8" max="8" width="20.83203125" style="5" customWidth="1"/>
    <col min="9" max="9" width="18.33203125" style="0" customWidth="1"/>
    <col min="10" max="10" width="19.16015625" style="0" customWidth="1"/>
    <col min="11" max="11" width="19" style="0" customWidth="1"/>
    <col min="12" max="12" width="18.66015625" style="0" customWidth="1"/>
    <col min="13" max="13" width="19.16015625" style="0" customWidth="1"/>
    <col min="14" max="14" width="21.33203125" style="1" customWidth="1"/>
  </cols>
  <sheetData>
    <row r="1" spans="1:3" ht="12.75">
      <c r="A1" s="53"/>
      <c r="B1" s="52"/>
      <c r="C1" s="54"/>
    </row>
    <row r="2" spans="1:14" ht="105" customHeight="1" thickBot="1">
      <c r="A2" s="14"/>
      <c r="B2" s="52"/>
      <c r="N2" s="13" t="s">
        <v>32</v>
      </c>
    </row>
    <row r="3" spans="1:14" ht="26.25" customHeight="1" thickBot="1">
      <c r="A3" s="230" t="s">
        <v>24</v>
      </c>
      <c r="B3" s="50" t="s">
        <v>11</v>
      </c>
      <c r="C3" s="234" t="s">
        <v>4</v>
      </c>
      <c r="D3" s="217"/>
      <c r="E3" s="217"/>
      <c r="F3" s="217"/>
      <c r="G3" s="218"/>
      <c r="H3" s="216" t="s">
        <v>6</v>
      </c>
      <c r="I3" s="234"/>
      <c r="J3" s="234"/>
      <c r="K3" s="234"/>
      <c r="L3" s="234"/>
      <c r="M3" s="219"/>
      <c r="N3" s="213" t="s">
        <v>3</v>
      </c>
    </row>
    <row r="4" spans="1:14" ht="16.5" thickBot="1">
      <c r="A4" s="231"/>
      <c r="B4" s="48"/>
      <c r="C4" s="219" t="s">
        <v>5</v>
      </c>
      <c r="D4" s="216" t="s">
        <v>9</v>
      </c>
      <c r="E4" s="217"/>
      <c r="F4" s="217"/>
      <c r="G4" s="218"/>
      <c r="H4" s="226" t="s">
        <v>5</v>
      </c>
      <c r="I4" s="216" t="s">
        <v>9</v>
      </c>
      <c r="J4" s="217"/>
      <c r="K4" s="217"/>
      <c r="L4" s="217"/>
      <c r="M4" s="20"/>
      <c r="N4" s="214"/>
    </row>
    <row r="5" spans="1:14" ht="23.25" customHeight="1" thickBot="1">
      <c r="A5" s="232"/>
      <c r="B5" s="48"/>
      <c r="C5" s="220"/>
      <c r="D5" s="222" t="s">
        <v>7</v>
      </c>
      <c r="E5" s="216" t="s">
        <v>10</v>
      </c>
      <c r="F5" s="218"/>
      <c r="G5" s="224" t="s">
        <v>18</v>
      </c>
      <c r="H5" s="227"/>
      <c r="I5" s="222" t="s">
        <v>20</v>
      </c>
      <c r="J5" s="229" t="s">
        <v>10</v>
      </c>
      <c r="K5" s="221"/>
      <c r="L5" s="224" t="s">
        <v>18</v>
      </c>
      <c r="M5" s="224" t="s">
        <v>21</v>
      </c>
      <c r="N5" s="214"/>
    </row>
    <row r="6" spans="1:14" ht="68.25" customHeight="1" thickBot="1">
      <c r="A6" s="49" t="s">
        <v>23</v>
      </c>
      <c r="B6" s="51" t="s">
        <v>25</v>
      </c>
      <c r="C6" s="221"/>
      <c r="D6" s="223"/>
      <c r="E6" s="21" t="s">
        <v>16</v>
      </c>
      <c r="F6" s="22" t="s">
        <v>17</v>
      </c>
      <c r="G6" s="225"/>
      <c r="H6" s="228"/>
      <c r="I6" s="223"/>
      <c r="J6" s="21" t="s">
        <v>16</v>
      </c>
      <c r="K6" s="22" t="s">
        <v>17</v>
      </c>
      <c r="L6" s="225"/>
      <c r="M6" s="225"/>
      <c r="N6" s="215"/>
    </row>
    <row r="7" spans="1:14" ht="30.75" customHeight="1">
      <c r="A7" s="139">
        <v>1</v>
      </c>
      <c r="B7" s="65">
        <v>2</v>
      </c>
      <c r="C7" s="140">
        <v>3</v>
      </c>
      <c r="D7" s="141">
        <v>4</v>
      </c>
      <c r="E7" s="141">
        <v>5</v>
      </c>
      <c r="F7" s="141">
        <v>6</v>
      </c>
      <c r="G7" s="141">
        <v>7</v>
      </c>
      <c r="H7" s="142" t="s">
        <v>19</v>
      </c>
      <c r="I7" s="141">
        <v>9</v>
      </c>
      <c r="J7" s="141">
        <v>10</v>
      </c>
      <c r="K7" s="141">
        <v>11</v>
      </c>
      <c r="L7" s="141">
        <v>12</v>
      </c>
      <c r="M7" s="141">
        <v>13</v>
      </c>
      <c r="N7" s="143" t="s">
        <v>2</v>
      </c>
    </row>
    <row r="8" spans="1:14" s="56" customFormat="1" ht="46.5" customHeight="1">
      <c r="A8" s="116" t="s">
        <v>157</v>
      </c>
      <c r="B8" s="60" t="s">
        <v>158</v>
      </c>
      <c r="C8" s="57">
        <f aca="true" t="shared" si="0" ref="C8:C75">D8+G8</f>
        <v>15000</v>
      </c>
      <c r="D8" s="58">
        <f>D9+D10</f>
        <v>15000</v>
      </c>
      <c r="E8" s="58">
        <f>E9+E10</f>
        <v>11000</v>
      </c>
      <c r="F8" s="58">
        <f>F9+F10</f>
        <v>0</v>
      </c>
      <c r="G8" s="58">
        <f>G9+G10</f>
        <v>0</v>
      </c>
      <c r="H8" s="58"/>
      <c r="I8" s="58"/>
      <c r="J8" s="58"/>
      <c r="K8" s="58"/>
      <c r="L8" s="58"/>
      <c r="M8" s="58"/>
      <c r="N8" s="59">
        <f aca="true" t="shared" si="1" ref="N8:N71">SUM(H8,C8)</f>
        <v>15000</v>
      </c>
    </row>
    <row r="9" spans="1:14" ht="48.75" customHeight="1">
      <c r="A9" s="156" t="s">
        <v>37</v>
      </c>
      <c r="B9" s="147" t="s">
        <v>159</v>
      </c>
      <c r="C9" s="112">
        <f>SUM(G9,D9)</f>
        <v>6820</v>
      </c>
      <c r="D9" s="113">
        <v>6820</v>
      </c>
      <c r="E9" s="113">
        <v>5000</v>
      </c>
      <c r="F9" s="114"/>
      <c r="G9" s="113"/>
      <c r="H9" s="23"/>
      <c r="I9" s="24"/>
      <c r="J9" s="24"/>
      <c r="K9" s="24"/>
      <c r="L9" s="24"/>
      <c r="M9" s="24"/>
      <c r="N9" s="46">
        <f t="shared" si="1"/>
        <v>6820</v>
      </c>
    </row>
    <row r="10" spans="1:14" ht="49.5" customHeight="1">
      <c r="A10" s="156" t="s">
        <v>37</v>
      </c>
      <c r="B10" s="147" t="s">
        <v>160</v>
      </c>
      <c r="C10" s="112">
        <f>SUM(G10,D10)</f>
        <v>8180</v>
      </c>
      <c r="D10" s="42">
        <v>8180</v>
      </c>
      <c r="E10" s="42">
        <v>6000</v>
      </c>
      <c r="F10" s="114"/>
      <c r="G10" s="114"/>
      <c r="H10" s="23"/>
      <c r="I10" s="24"/>
      <c r="J10" s="24"/>
      <c r="K10" s="24"/>
      <c r="L10" s="24"/>
      <c r="M10" s="24"/>
      <c r="N10" s="46">
        <f t="shared" si="1"/>
        <v>8180</v>
      </c>
    </row>
    <row r="11" spans="1:14" s="8" customFormat="1" ht="27" customHeight="1">
      <c r="A11" s="118" t="s">
        <v>119</v>
      </c>
      <c r="B11" s="60" t="s">
        <v>120</v>
      </c>
      <c r="C11" s="57">
        <f t="shared" si="0"/>
        <v>4500000</v>
      </c>
      <c r="D11" s="122">
        <f>SUM(D12:D23)</f>
        <v>4500000</v>
      </c>
      <c r="E11" s="122">
        <f>SUM(E12:E23)</f>
        <v>3306300</v>
      </c>
      <c r="F11" s="122">
        <f>SUM(F12:F23)</f>
        <v>0</v>
      </c>
      <c r="G11" s="122">
        <f>SUM(G12:G23)</f>
        <v>0</v>
      </c>
      <c r="H11" s="57">
        <f>I11+L11</f>
        <v>0</v>
      </c>
      <c r="I11" s="122">
        <f>I22</f>
        <v>0</v>
      </c>
      <c r="J11" s="122">
        <f>J22</f>
        <v>0</v>
      </c>
      <c r="K11" s="122">
        <f>K22</f>
        <v>0</v>
      </c>
      <c r="L11" s="122">
        <f>L22</f>
        <v>0</v>
      </c>
      <c r="M11" s="122">
        <f>M22</f>
        <v>0</v>
      </c>
      <c r="N11" s="59">
        <f t="shared" si="1"/>
        <v>4500000</v>
      </c>
    </row>
    <row r="12" spans="1:14" ht="48" customHeight="1">
      <c r="A12" s="156" t="s">
        <v>127</v>
      </c>
      <c r="B12" s="147" t="s">
        <v>128</v>
      </c>
      <c r="C12" s="112">
        <f aca="true" t="shared" si="2" ref="C12:C23">SUM(G12,D12)</f>
        <v>440600</v>
      </c>
      <c r="D12" s="42">
        <v>440600</v>
      </c>
      <c r="E12" s="42">
        <v>323500</v>
      </c>
      <c r="F12" s="42"/>
      <c r="G12" s="42"/>
      <c r="H12" s="55"/>
      <c r="I12" s="42"/>
      <c r="J12" s="42"/>
      <c r="K12" s="42"/>
      <c r="L12" s="42"/>
      <c r="M12" s="42"/>
      <c r="N12" s="46">
        <f t="shared" si="1"/>
        <v>440600</v>
      </c>
    </row>
    <row r="13" spans="1:14" ht="63">
      <c r="A13" s="156" t="s">
        <v>129</v>
      </c>
      <c r="B13" s="147" t="s">
        <v>130</v>
      </c>
      <c r="C13" s="112">
        <f t="shared" si="2"/>
        <v>102550</v>
      </c>
      <c r="D13" s="42">
        <v>102550</v>
      </c>
      <c r="E13" s="42">
        <v>75300</v>
      </c>
      <c r="F13" s="42"/>
      <c r="G13" s="42"/>
      <c r="H13" s="55"/>
      <c r="I13" s="42"/>
      <c r="J13" s="42"/>
      <c r="K13" s="42"/>
      <c r="L13" s="42"/>
      <c r="M13" s="42"/>
      <c r="N13" s="46">
        <f t="shared" si="1"/>
        <v>102550</v>
      </c>
    </row>
    <row r="14" spans="1:14" ht="31.5">
      <c r="A14" s="156" t="s">
        <v>131</v>
      </c>
      <c r="B14" s="147" t="s">
        <v>132</v>
      </c>
      <c r="C14" s="112">
        <f t="shared" si="2"/>
        <v>444420</v>
      </c>
      <c r="D14" s="42">
        <v>444420</v>
      </c>
      <c r="E14" s="42">
        <v>326300</v>
      </c>
      <c r="F14" s="42"/>
      <c r="G14" s="42"/>
      <c r="H14" s="55"/>
      <c r="I14" s="42"/>
      <c r="J14" s="42"/>
      <c r="K14" s="42"/>
      <c r="L14" s="42"/>
      <c r="M14" s="42"/>
      <c r="N14" s="46">
        <f t="shared" si="1"/>
        <v>444420</v>
      </c>
    </row>
    <row r="15" spans="1:14" ht="80.25" customHeight="1">
      <c r="A15" s="156" t="s">
        <v>133</v>
      </c>
      <c r="B15" s="147" t="s">
        <v>172</v>
      </c>
      <c r="C15" s="112">
        <f t="shared" si="2"/>
        <v>2490400</v>
      </c>
      <c r="D15" s="42">
        <v>2490400</v>
      </c>
      <c r="E15" s="42">
        <v>1828500</v>
      </c>
      <c r="F15" s="42"/>
      <c r="G15" s="42"/>
      <c r="H15" s="55"/>
      <c r="I15" s="42"/>
      <c r="J15" s="42"/>
      <c r="K15" s="42"/>
      <c r="L15" s="42"/>
      <c r="M15" s="42"/>
      <c r="N15" s="46">
        <f t="shared" si="1"/>
        <v>2490400</v>
      </c>
    </row>
    <row r="16" spans="1:14" ht="141.75">
      <c r="A16" s="156" t="s">
        <v>134</v>
      </c>
      <c r="B16" s="147" t="s">
        <v>135</v>
      </c>
      <c r="C16" s="112">
        <f t="shared" si="2"/>
        <v>335940</v>
      </c>
      <c r="D16" s="42">
        <v>335940</v>
      </c>
      <c r="E16" s="42">
        <v>248900</v>
      </c>
      <c r="F16" s="42"/>
      <c r="G16" s="42"/>
      <c r="H16" s="55"/>
      <c r="I16" s="42"/>
      <c r="J16" s="42"/>
      <c r="K16" s="42"/>
      <c r="L16" s="42"/>
      <c r="M16" s="42"/>
      <c r="N16" s="46">
        <f t="shared" si="1"/>
        <v>335940</v>
      </c>
    </row>
    <row r="17" spans="1:14" ht="46.5" customHeight="1">
      <c r="A17" s="156" t="s">
        <v>136</v>
      </c>
      <c r="B17" s="147" t="s">
        <v>137</v>
      </c>
      <c r="C17" s="112">
        <f t="shared" si="2"/>
        <v>215300</v>
      </c>
      <c r="D17" s="42">
        <v>215300</v>
      </c>
      <c r="E17" s="42">
        <v>158100</v>
      </c>
      <c r="F17" s="42"/>
      <c r="G17" s="42"/>
      <c r="H17" s="55"/>
      <c r="I17" s="42"/>
      <c r="J17" s="42"/>
      <c r="K17" s="42"/>
      <c r="L17" s="42"/>
      <c r="M17" s="42"/>
      <c r="N17" s="46">
        <f t="shared" si="1"/>
        <v>215300</v>
      </c>
    </row>
    <row r="18" spans="1:14" ht="30.75" customHeight="1">
      <c r="A18" s="156" t="s">
        <v>138</v>
      </c>
      <c r="B18" s="147" t="s">
        <v>139</v>
      </c>
      <c r="C18" s="112">
        <f t="shared" si="2"/>
        <v>350000</v>
      </c>
      <c r="D18" s="42">
        <v>350000</v>
      </c>
      <c r="E18" s="42">
        <v>257000</v>
      </c>
      <c r="F18" s="42"/>
      <c r="G18" s="42"/>
      <c r="H18" s="55"/>
      <c r="I18" s="42"/>
      <c r="J18" s="42"/>
      <c r="K18" s="42"/>
      <c r="L18" s="42"/>
      <c r="M18" s="42"/>
      <c r="N18" s="46">
        <f t="shared" si="1"/>
        <v>350000</v>
      </c>
    </row>
    <row r="19" spans="1:14" ht="47.25">
      <c r="A19" s="156" t="s">
        <v>140</v>
      </c>
      <c r="B19" s="147" t="s">
        <v>113</v>
      </c>
      <c r="C19" s="112">
        <f t="shared" si="2"/>
        <v>5170</v>
      </c>
      <c r="D19" s="42">
        <v>5170</v>
      </c>
      <c r="E19" s="42">
        <v>3800</v>
      </c>
      <c r="F19" s="42"/>
      <c r="G19" s="42"/>
      <c r="H19" s="55"/>
      <c r="I19" s="42"/>
      <c r="J19" s="42"/>
      <c r="K19" s="42"/>
      <c r="L19" s="42"/>
      <c r="M19" s="42"/>
      <c r="N19" s="46">
        <f t="shared" si="1"/>
        <v>5170</v>
      </c>
    </row>
    <row r="20" spans="1:14" ht="21.75" customHeight="1">
      <c r="A20" s="156" t="s">
        <v>141</v>
      </c>
      <c r="B20" s="147" t="s">
        <v>142</v>
      </c>
      <c r="C20" s="112">
        <f t="shared" si="2"/>
        <v>28600</v>
      </c>
      <c r="D20" s="42">
        <v>28600</v>
      </c>
      <c r="E20" s="42">
        <v>21000</v>
      </c>
      <c r="F20" s="42"/>
      <c r="G20" s="42"/>
      <c r="H20" s="55"/>
      <c r="I20" s="42"/>
      <c r="J20" s="42"/>
      <c r="K20" s="42"/>
      <c r="L20" s="42"/>
      <c r="M20" s="42"/>
      <c r="N20" s="46">
        <f t="shared" si="1"/>
        <v>28600</v>
      </c>
    </row>
    <row r="21" spans="1:14" ht="36" customHeight="1">
      <c r="A21" s="156" t="s">
        <v>143</v>
      </c>
      <c r="B21" s="147" t="s">
        <v>144</v>
      </c>
      <c r="C21" s="112">
        <f t="shared" si="2"/>
        <v>8300</v>
      </c>
      <c r="D21" s="42">
        <v>8300</v>
      </c>
      <c r="E21" s="42">
        <v>6100</v>
      </c>
      <c r="F21" s="42"/>
      <c r="G21" s="42"/>
      <c r="H21" s="55"/>
      <c r="I21" s="42"/>
      <c r="J21" s="42"/>
      <c r="K21" s="42"/>
      <c r="L21" s="42"/>
      <c r="M21" s="42"/>
      <c r="N21" s="46">
        <f t="shared" si="1"/>
        <v>8300</v>
      </c>
    </row>
    <row r="22" spans="1:14" ht="30.75" customHeight="1">
      <c r="A22" s="156" t="s">
        <v>145</v>
      </c>
      <c r="B22" s="147" t="s">
        <v>146</v>
      </c>
      <c r="C22" s="112">
        <f t="shared" si="2"/>
        <v>14030</v>
      </c>
      <c r="D22" s="42">
        <v>14030</v>
      </c>
      <c r="E22" s="42">
        <v>10300</v>
      </c>
      <c r="F22" s="42"/>
      <c r="G22" s="42"/>
      <c r="H22" s="55">
        <f>I22+L22</f>
        <v>0</v>
      </c>
      <c r="I22" s="42"/>
      <c r="J22" s="42"/>
      <c r="K22" s="42"/>
      <c r="L22" s="42"/>
      <c r="M22" s="42"/>
      <c r="N22" s="46">
        <f t="shared" si="1"/>
        <v>14030</v>
      </c>
    </row>
    <row r="23" spans="1:14" ht="49.5" customHeight="1">
      <c r="A23" s="156" t="s">
        <v>147</v>
      </c>
      <c r="B23" s="147" t="s">
        <v>148</v>
      </c>
      <c r="C23" s="112">
        <f t="shared" si="2"/>
        <v>64690</v>
      </c>
      <c r="D23" s="42">
        <v>64690</v>
      </c>
      <c r="E23" s="42">
        <v>47500</v>
      </c>
      <c r="F23" s="114"/>
      <c r="G23" s="42"/>
      <c r="H23" s="55">
        <f>I23+L23</f>
        <v>0</v>
      </c>
      <c r="I23" s="24"/>
      <c r="J23" s="24"/>
      <c r="K23" s="24"/>
      <c r="L23" s="44"/>
      <c r="M23" s="24"/>
      <c r="N23" s="46">
        <f t="shared" si="1"/>
        <v>64690</v>
      </c>
    </row>
    <row r="24" spans="1:14" s="8" customFormat="1" ht="29.25" customHeight="1">
      <c r="A24" s="118" t="s">
        <v>33</v>
      </c>
      <c r="B24" s="60" t="s">
        <v>34</v>
      </c>
      <c r="C24" s="57">
        <f t="shared" si="0"/>
        <v>12049000</v>
      </c>
      <c r="D24" s="122">
        <f>D25+D26+D27+D28+D29+D30+D31+D32+D33+D34+D44+D45+D35+D43+D46</f>
        <v>12049000</v>
      </c>
      <c r="E24" s="122">
        <f>E25+E26+E27+E28+E29+E30+E31+E32+E33+E34+E44+E45+E35+E43+E46</f>
        <v>8396430</v>
      </c>
      <c r="F24" s="122">
        <f>F25+F26+F27+F28+F29+F30+F31+F32+F33+F34+F44+F45+F35+F43+F46</f>
        <v>0</v>
      </c>
      <c r="G24" s="122">
        <f>G25+G26+G27+G28+G29+G30+G31+G32+G33+G34+G44+G45+G35+G43+G46</f>
        <v>0</v>
      </c>
      <c r="H24" s="57">
        <f>I24+L24</f>
        <v>0</v>
      </c>
      <c r="I24" s="122">
        <f>I35+I25</f>
        <v>0</v>
      </c>
      <c r="J24" s="122">
        <f>J35+J25</f>
        <v>0</v>
      </c>
      <c r="K24" s="122">
        <f>K35+K25</f>
        <v>0</v>
      </c>
      <c r="L24" s="122">
        <f>L35+L25</f>
        <v>0</v>
      </c>
      <c r="M24" s="122">
        <f>M35+M25</f>
        <v>0</v>
      </c>
      <c r="N24" s="59">
        <f t="shared" si="1"/>
        <v>12049000</v>
      </c>
    </row>
    <row r="25" spans="1:14" s="8" customFormat="1" ht="22.5" customHeight="1">
      <c r="A25" s="146" t="s">
        <v>40</v>
      </c>
      <c r="B25" s="147" t="s">
        <v>41</v>
      </c>
      <c r="C25" s="47">
        <f t="shared" si="0"/>
        <v>3846670</v>
      </c>
      <c r="D25" s="42">
        <v>3846670</v>
      </c>
      <c r="E25" s="42">
        <v>2809030</v>
      </c>
      <c r="F25" s="42"/>
      <c r="G25" s="42"/>
      <c r="H25" s="55">
        <f>I25+L25</f>
        <v>0</v>
      </c>
      <c r="I25" s="42"/>
      <c r="J25" s="42"/>
      <c r="K25" s="42"/>
      <c r="L25" s="42"/>
      <c r="M25" s="42"/>
      <c r="N25" s="46">
        <f t="shared" si="1"/>
        <v>3846670</v>
      </c>
    </row>
    <row r="26" spans="1:14" s="8" customFormat="1" ht="33" customHeight="1">
      <c r="A26" s="146" t="s">
        <v>75</v>
      </c>
      <c r="B26" s="147" t="s">
        <v>76</v>
      </c>
      <c r="C26" s="47">
        <f t="shared" si="0"/>
        <v>5813758</v>
      </c>
      <c r="D26" s="42">
        <v>5813758</v>
      </c>
      <c r="E26" s="42">
        <v>4251900</v>
      </c>
      <c r="F26" s="42"/>
      <c r="G26" s="111"/>
      <c r="H26" s="55"/>
      <c r="I26" s="42"/>
      <c r="J26" s="42"/>
      <c r="K26" s="42"/>
      <c r="L26" s="42"/>
      <c r="M26" s="42"/>
      <c r="N26" s="46">
        <f t="shared" si="1"/>
        <v>5813758</v>
      </c>
    </row>
    <row r="27" spans="1:14" s="8" customFormat="1" ht="34.5" customHeight="1">
      <c r="A27" s="149" t="s">
        <v>77</v>
      </c>
      <c r="B27" s="147" t="s">
        <v>78</v>
      </c>
      <c r="C27" s="47">
        <f t="shared" si="0"/>
        <v>515120</v>
      </c>
      <c r="D27" s="42">
        <v>515120</v>
      </c>
      <c r="E27" s="42">
        <v>376000</v>
      </c>
      <c r="F27" s="42"/>
      <c r="G27" s="111"/>
      <c r="H27" s="55"/>
      <c r="I27" s="42"/>
      <c r="J27" s="42"/>
      <c r="K27" s="42"/>
      <c r="L27" s="42"/>
      <c r="M27" s="42"/>
      <c r="N27" s="46">
        <f t="shared" si="1"/>
        <v>515120</v>
      </c>
    </row>
    <row r="28" spans="1:14" s="8" customFormat="1" ht="34.5" customHeight="1">
      <c r="A28" s="150" t="s">
        <v>79</v>
      </c>
      <c r="B28" s="147" t="s">
        <v>80</v>
      </c>
      <c r="C28" s="47">
        <f t="shared" si="0"/>
        <v>57771</v>
      </c>
      <c r="D28" s="42">
        <v>57771</v>
      </c>
      <c r="E28" s="42">
        <v>44100</v>
      </c>
      <c r="F28" s="42"/>
      <c r="G28" s="111"/>
      <c r="H28" s="55"/>
      <c r="I28" s="42"/>
      <c r="J28" s="42"/>
      <c r="K28" s="42"/>
      <c r="L28" s="42"/>
      <c r="M28" s="42"/>
      <c r="N28" s="46">
        <f t="shared" si="1"/>
        <v>57771</v>
      </c>
    </row>
    <row r="29" spans="1:14" s="8" customFormat="1" ht="22.5" customHeight="1">
      <c r="A29" s="150" t="s">
        <v>81</v>
      </c>
      <c r="B29" s="147" t="s">
        <v>82</v>
      </c>
      <c r="C29" s="47">
        <f t="shared" si="0"/>
        <v>169425</v>
      </c>
      <c r="D29" s="42">
        <v>169425</v>
      </c>
      <c r="E29" s="42">
        <v>125500</v>
      </c>
      <c r="F29" s="42"/>
      <c r="G29" s="111"/>
      <c r="H29" s="55"/>
      <c r="I29" s="42"/>
      <c r="J29" s="42"/>
      <c r="K29" s="42"/>
      <c r="L29" s="42"/>
      <c r="M29" s="42"/>
      <c r="N29" s="46">
        <f t="shared" si="1"/>
        <v>169425</v>
      </c>
    </row>
    <row r="30" spans="1:14" s="8" customFormat="1" ht="22.5" customHeight="1">
      <c r="A30" s="150" t="s">
        <v>83</v>
      </c>
      <c r="B30" s="147" t="s">
        <v>84</v>
      </c>
      <c r="C30" s="47">
        <f t="shared" si="0"/>
        <v>247560</v>
      </c>
      <c r="D30" s="42">
        <v>247560</v>
      </c>
      <c r="E30" s="42">
        <v>180700</v>
      </c>
      <c r="F30" s="42"/>
      <c r="G30" s="111"/>
      <c r="H30" s="55"/>
      <c r="I30" s="42"/>
      <c r="J30" s="42"/>
      <c r="K30" s="42"/>
      <c r="L30" s="42"/>
      <c r="M30" s="42"/>
      <c r="N30" s="46">
        <f t="shared" si="1"/>
        <v>247560</v>
      </c>
    </row>
    <row r="31" spans="1:14" s="8" customFormat="1" ht="48.75" customHeight="1">
      <c r="A31" s="150" t="s">
        <v>85</v>
      </c>
      <c r="B31" s="147" t="s">
        <v>86</v>
      </c>
      <c r="C31" s="47">
        <f t="shared" si="0"/>
        <v>36638</v>
      </c>
      <c r="D31" s="42">
        <v>36638</v>
      </c>
      <c r="E31" s="42">
        <v>26900</v>
      </c>
      <c r="F31" s="42"/>
      <c r="G31" s="111"/>
      <c r="H31" s="55"/>
      <c r="I31" s="42"/>
      <c r="J31" s="42"/>
      <c r="K31" s="42"/>
      <c r="L31" s="42"/>
      <c r="M31" s="42"/>
      <c r="N31" s="46">
        <f t="shared" si="1"/>
        <v>36638</v>
      </c>
    </row>
    <row r="32" spans="1:14" s="8" customFormat="1" ht="32.25" customHeight="1">
      <c r="A32" s="150" t="s">
        <v>87</v>
      </c>
      <c r="B32" s="147" t="s">
        <v>88</v>
      </c>
      <c r="C32" s="47">
        <f t="shared" si="0"/>
        <v>69768</v>
      </c>
      <c r="D32" s="42">
        <v>69768</v>
      </c>
      <c r="E32" s="42">
        <v>51300</v>
      </c>
      <c r="F32" s="42"/>
      <c r="G32" s="111"/>
      <c r="H32" s="55"/>
      <c r="I32" s="42"/>
      <c r="J32" s="42"/>
      <c r="K32" s="42"/>
      <c r="L32" s="42"/>
      <c r="M32" s="42"/>
      <c r="N32" s="46">
        <f t="shared" si="1"/>
        <v>69768</v>
      </c>
    </row>
    <row r="33" spans="1:14" s="8" customFormat="1" ht="33.75" customHeight="1">
      <c r="A33" s="150" t="s">
        <v>89</v>
      </c>
      <c r="B33" s="147" t="s">
        <v>90</v>
      </c>
      <c r="C33" s="47">
        <f t="shared" si="0"/>
        <v>16616</v>
      </c>
      <c r="D33" s="42">
        <v>16616</v>
      </c>
      <c r="E33" s="42">
        <v>12200</v>
      </c>
      <c r="F33" s="42"/>
      <c r="G33" s="111"/>
      <c r="H33" s="55"/>
      <c r="I33" s="42"/>
      <c r="J33" s="42"/>
      <c r="K33" s="42"/>
      <c r="L33" s="42"/>
      <c r="M33" s="42"/>
      <c r="N33" s="46">
        <f t="shared" si="1"/>
        <v>16616</v>
      </c>
    </row>
    <row r="34" spans="1:14" s="8" customFormat="1" ht="33" customHeight="1">
      <c r="A34" s="149" t="s">
        <v>91</v>
      </c>
      <c r="B34" s="147" t="s">
        <v>92</v>
      </c>
      <c r="C34" s="47">
        <f t="shared" si="0"/>
        <v>195160</v>
      </c>
      <c r="D34" s="42">
        <v>195160</v>
      </c>
      <c r="E34" s="42">
        <v>143500</v>
      </c>
      <c r="F34" s="42"/>
      <c r="G34" s="111"/>
      <c r="H34" s="55"/>
      <c r="I34" s="42"/>
      <c r="J34" s="42"/>
      <c r="K34" s="42"/>
      <c r="L34" s="42"/>
      <c r="M34" s="42"/>
      <c r="N34" s="46">
        <f t="shared" si="1"/>
        <v>195160</v>
      </c>
    </row>
    <row r="35" spans="1:14" s="8" customFormat="1" ht="26.25" customHeight="1">
      <c r="A35" s="150" t="s">
        <v>68</v>
      </c>
      <c r="B35" s="147" t="s">
        <v>74</v>
      </c>
      <c r="C35" s="47">
        <f t="shared" si="0"/>
        <v>461097</v>
      </c>
      <c r="D35" s="42">
        <f>SUM(D36:D42)</f>
        <v>461097</v>
      </c>
      <c r="E35" s="42">
        <f>SUM(E36:E42)</f>
        <v>338400</v>
      </c>
      <c r="F35" s="42"/>
      <c r="G35" s="120"/>
      <c r="H35" s="55">
        <f>I35+L35</f>
        <v>0</v>
      </c>
      <c r="I35" s="42"/>
      <c r="J35" s="42"/>
      <c r="K35" s="42"/>
      <c r="L35" s="44"/>
      <c r="M35" s="42"/>
      <c r="N35" s="46">
        <f t="shared" si="1"/>
        <v>461097</v>
      </c>
    </row>
    <row r="36" spans="1:14" s="8" customFormat="1" ht="19.5" customHeight="1">
      <c r="A36" s="146"/>
      <c r="B36" s="147" t="s">
        <v>93</v>
      </c>
      <c r="C36" s="47">
        <f t="shared" si="0"/>
        <v>188100</v>
      </c>
      <c r="D36" s="42">
        <v>188100</v>
      </c>
      <c r="E36" s="42">
        <v>137300</v>
      </c>
      <c r="F36" s="42"/>
      <c r="G36" s="42"/>
      <c r="H36" s="55"/>
      <c r="I36" s="42"/>
      <c r="J36" s="42"/>
      <c r="K36" s="42"/>
      <c r="L36" s="44"/>
      <c r="M36" s="42"/>
      <c r="N36" s="46">
        <f t="shared" si="1"/>
        <v>188100</v>
      </c>
    </row>
    <row r="37" spans="1:14" s="8" customFormat="1" ht="19.5" customHeight="1">
      <c r="A37" s="146"/>
      <c r="B37" s="147" t="s">
        <v>151</v>
      </c>
      <c r="C37" s="47">
        <f t="shared" si="0"/>
        <v>11032</v>
      </c>
      <c r="D37" s="42">
        <v>11032</v>
      </c>
      <c r="E37" s="42">
        <v>8100</v>
      </c>
      <c r="F37" s="42"/>
      <c r="G37" s="42"/>
      <c r="H37" s="55"/>
      <c r="I37" s="42"/>
      <c r="J37" s="42"/>
      <c r="K37" s="42"/>
      <c r="L37" s="44"/>
      <c r="M37" s="42"/>
      <c r="N37" s="46">
        <f t="shared" si="1"/>
        <v>11032</v>
      </c>
    </row>
    <row r="38" spans="1:14" s="8" customFormat="1" ht="19.5" customHeight="1">
      <c r="A38" s="146"/>
      <c r="B38" s="147" t="s">
        <v>94</v>
      </c>
      <c r="C38" s="47">
        <f t="shared" si="0"/>
        <v>50628</v>
      </c>
      <c r="D38" s="42">
        <v>50628</v>
      </c>
      <c r="E38" s="42">
        <v>38500</v>
      </c>
      <c r="F38" s="42"/>
      <c r="G38" s="42"/>
      <c r="H38" s="55"/>
      <c r="I38" s="42"/>
      <c r="J38" s="42"/>
      <c r="K38" s="42"/>
      <c r="L38" s="44"/>
      <c r="M38" s="42"/>
      <c r="N38" s="46">
        <f t="shared" si="1"/>
        <v>50628</v>
      </c>
    </row>
    <row r="39" spans="1:14" s="8" customFormat="1" ht="19.5" customHeight="1">
      <c r="A39" s="146"/>
      <c r="B39" s="147" t="s">
        <v>95</v>
      </c>
      <c r="C39" s="47">
        <f t="shared" si="0"/>
        <v>89544</v>
      </c>
      <c r="D39" s="42">
        <v>89544</v>
      </c>
      <c r="E39" s="42">
        <v>65600</v>
      </c>
      <c r="F39" s="42"/>
      <c r="G39" s="42"/>
      <c r="H39" s="55"/>
      <c r="I39" s="42"/>
      <c r="J39" s="42"/>
      <c r="K39" s="42"/>
      <c r="L39" s="44"/>
      <c r="M39" s="42"/>
      <c r="N39" s="46">
        <f t="shared" si="1"/>
        <v>89544</v>
      </c>
    </row>
    <row r="40" spans="1:14" s="8" customFormat="1" ht="31.5">
      <c r="A40" s="146"/>
      <c r="B40" s="147" t="s">
        <v>96</v>
      </c>
      <c r="C40" s="47">
        <f t="shared" si="0"/>
        <v>56444</v>
      </c>
      <c r="D40" s="42">
        <v>56444</v>
      </c>
      <c r="E40" s="42">
        <v>41200</v>
      </c>
      <c r="F40" s="42"/>
      <c r="G40" s="42"/>
      <c r="H40" s="55"/>
      <c r="I40" s="42"/>
      <c r="J40" s="42"/>
      <c r="K40" s="42"/>
      <c r="L40" s="44"/>
      <c r="M40" s="42"/>
      <c r="N40" s="46">
        <f t="shared" si="1"/>
        <v>56444</v>
      </c>
    </row>
    <row r="41" spans="1:14" s="8" customFormat="1" ht="22.5" customHeight="1">
      <c r="A41" s="146"/>
      <c r="B41" s="147" t="s">
        <v>152</v>
      </c>
      <c r="C41" s="47">
        <f t="shared" si="0"/>
        <v>25893</v>
      </c>
      <c r="D41" s="42">
        <v>25893</v>
      </c>
      <c r="E41" s="42">
        <v>18900</v>
      </c>
      <c r="F41" s="42"/>
      <c r="G41" s="42"/>
      <c r="H41" s="55"/>
      <c r="I41" s="42"/>
      <c r="J41" s="42"/>
      <c r="K41" s="42"/>
      <c r="L41" s="44"/>
      <c r="M41" s="42"/>
      <c r="N41" s="46">
        <f t="shared" si="1"/>
        <v>25893</v>
      </c>
    </row>
    <row r="42" spans="1:14" s="8" customFormat="1" ht="31.5">
      <c r="A42" s="146"/>
      <c r="B42" s="147" t="s">
        <v>97</v>
      </c>
      <c r="C42" s="47">
        <f t="shared" si="0"/>
        <v>39456</v>
      </c>
      <c r="D42" s="42">
        <v>39456</v>
      </c>
      <c r="E42" s="42">
        <v>28800</v>
      </c>
      <c r="F42" s="42"/>
      <c r="G42" s="42"/>
      <c r="H42" s="55"/>
      <c r="I42" s="42"/>
      <c r="J42" s="42"/>
      <c r="K42" s="42"/>
      <c r="L42" s="44"/>
      <c r="M42" s="42"/>
      <c r="N42" s="46">
        <f t="shared" si="1"/>
        <v>39456</v>
      </c>
    </row>
    <row r="43" spans="1:14" s="8" customFormat="1" ht="34.5" customHeight="1">
      <c r="A43" s="156" t="s">
        <v>153</v>
      </c>
      <c r="B43" s="147" t="s">
        <v>154</v>
      </c>
      <c r="C43" s="47">
        <f t="shared" si="0"/>
        <v>10138</v>
      </c>
      <c r="D43" s="42">
        <v>10138</v>
      </c>
      <c r="E43" s="42">
        <v>7400</v>
      </c>
      <c r="F43" s="42"/>
      <c r="G43" s="42"/>
      <c r="H43" s="55"/>
      <c r="I43" s="42"/>
      <c r="J43" s="42"/>
      <c r="K43" s="42"/>
      <c r="L43" s="44"/>
      <c r="M43" s="42"/>
      <c r="N43" s="46">
        <f t="shared" si="1"/>
        <v>10138</v>
      </c>
    </row>
    <row r="44" spans="1:14" s="8" customFormat="1" ht="19.5" customHeight="1">
      <c r="A44" s="149" t="s">
        <v>98</v>
      </c>
      <c r="B44" s="147" t="s">
        <v>99</v>
      </c>
      <c r="C44" s="47">
        <f t="shared" si="0"/>
        <v>14079</v>
      </c>
      <c r="D44" s="42">
        <v>14079</v>
      </c>
      <c r="E44" s="42">
        <v>10300</v>
      </c>
      <c r="F44" s="42"/>
      <c r="G44" s="42"/>
      <c r="H44" s="55"/>
      <c r="I44" s="42"/>
      <c r="J44" s="42"/>
      <c r="K44" s="42"/>
      <c r="L44" s="44"/>
      <c r="M44" s="42"/>
      <c r="N44" s="46">
        <f t="shared" si="1"/>
        <v>14079</v>
      </c>
    </row>
    <row r="45" spans="1:14" s="8" customFormat="1" ht="19.5" customHeight="1">
      <c r="A45" s="149" t="s">
        <v>100</v>
      </c>
      <c r="B45" s="147" t="s">
        <v>101</v>
      </c>
      <c r="C45" s="47">
        <f t="shared" si="0"/>
        <v>26300</v>
      </c>
      <c r="D45" s="42">
        <v>26300</v>
      </c>
      <c r="E45" s="42">
        <v>19200</v>
      </c>
      <c r="F45" s="42"/>
      <c r="G45" s="42"/>
      <c r="H45" s="55"/>
      <c r="I45" s="42"/>
      <c r="J45" s="42"/>
      <c r="K45" s="42"/>
      <c r="L45" s="44"/>
      <c r="M45" s="42"/>
      <c r="N45" s="46">
        <f t="shared" si="1"/>
        <v>26300</v>
      </c>
    </row>
    <row r="46" spans="1:14" s="8" customFormat="1" ht="35.25" customHeight="1">
      <c r="A46" s="156" t="s">
        <v>155</v>
      </c>
      <c r="B46" s="147" t="s">
        <v>156</v>
      </c>
      <c r="C46" s="145">
        <f>SUM(D46,G46)</f>
        <v>568900</v>
      </c>
      <c r="D46" s="42">
        <v>568900</v>
      </c>
      <c r="E46" s="42"/>
      <c r="F46" s="42"/>
      <c r="G46" s="42"/>
      <c r="H46" s="55"/>
      <c r="I46" s="42"/>
      <c r="J46" s="42"/>
      <c r="K46" s="42"/>
      <c r="L46" s="44"/>
      <c r="M46" s="42"/>
      <c r="N46" s="46">
        <f t="shared" si="1"/>
        <v>568900</v>
      </c>
    </row>
    <row r="47" spans="1:14" s="8" customFormat="1" ht="42.75" customHeight="1">
      <c r="A47" s="132" t="s">
        <v>69</v>
      </c>
      <c r="B47" s="60" t="s">
        <v>70</v>
      </c>
      <c r="C47" s="57">
        <f t="shared" si="0"/>
        <v>1170000</v>
      </c>
      <c r="D47" s="122">
        <f>D48+D49+D50+D52+D51</f>
        <v>746412</v>
      </c>
      <c r="E47" s="122">
        <f>E48+E49+E50+E52+E51</f>
        <v>641743</v>
      </c>
      <c r="F47" s="122">
        <f>F48+F49+F50+F52+F51</f>
        <v>-38710</v>
      </c>
      <c r="G47" s="122">
        <f>G48+G49+G50+G52+G51</f>
        <v>423588</v>
      </c>
      <c r="H47" s="58"/>
      <c r="I47" s="80"/>
      <c r="J47" s="80"/>
      <c r="K47" s="80"/>
      <c r="L47" s="80"/>
      <c r="M47" s="80"/>
      <c r="N47" s="59">
        <f t="shared" si="1"/>
        <v>1170000</v>
      </c>
    </row>
    <row r="48" spans="1:14" s="8" customFormat="1" ht="33" customHeight="1">
      <c r="A48" s="149" t="s">
        <v>108</v>
      </c>
      <c r="B48" s="147" t="s">
        <v>109</v>
      </c>
      <c r="C48" s="47">
        <f t="shared" si="0"/>
        <v>-412017</v>
      </c>
      <c r="D48" s="42">
        <f>133812-585829</f>
        <v>-452017</v>
      </c>
      <c r="E48" s="42">
        <f>98247-265828</f>
        <v>-167581</v>
      </c>
      <c r="F48" s="42">
        <v>-109200</v>
      </c>
      <c r="G48" s="42">
        <v>40000</v>
      </c>
      <c r="H48" s="55"/>
      <c r="I48" s="42"/>
      <c r="J48" s="42"/>
      <c r="K48" s="42"/>
      <c r="L48" s="44"/>
      <c r="M48" s="42"/>
      <c r="N48" s="46">
        <f t="shared" si="1"/>
        <v>-412017</v>
      </c>
    </row>
    <row r="49" spans="1:14" s="8" customFormat="1" ht="51.75" customHeight="1">
      <c r="A49" s="149" t="s">
        <v>110</v>
      </c>
      <c r="B49" s="151" t="s">
        <v>111</v>
      </c>
      <c r="C49" s="47">
        <f t="shared" si="0"/>
        <v>1164640</v>
      </c>
      <c r="D49" s="42">
        <f>870640-9886-26000</f>
        <v>834754</v>
      </c>
      <c r="E49" s="42">
        <f>639180-19100</f>
        <v>620080</v>
      </c>
      <c r="F49" s="42"/>
      <c r="G49" s="42">
        <f>320000+9886</f>
        <v>329886</v>
      </c>
      <c r="H49" s="55"/>
      <c r="I49" s="42"/>
      <c r="J49" s="42"/>
      <c r="K49" s="42"/>
      <c r="L49" s="44"/>
      <c r="M49" s="42"/>
      <c r="N49" s="46">
        <f t="shared" si="1"/>
        <v>1164640</v>
      </c>
    </row>
    <row r="50" spans="1:14" s="8" customFormat="1" ht="49.5" customHeight="1">
      <c r="A50" s="149" t="s">
        <v>112</v>
      </c>
      <c r="B50" s="152" t="s">
        <v>113</v>
      </c>
      <c r="C50" s="47">
        <f t="shared" si="0"/>
        <v>940</v>
      </c>
      <c r="D50" s="42">
        <v>940</v>
      </c>
      <c r="E50" s="42">
        <v>690</v>
      </c>
      <c r="F50" s="42"/>
      <c r="G50" s="42"/>
      <c r="H50" s="55"/>
      <c r="I50" s="42"/>
      <c r="J50" s="42"/>
      <c r="K50" s="42"/>
      <c r="L50" s="44"/>
      <c r="M50" s="42"/>
      <c r="N50" s="46">
        <f t="shared" si="1"/>
        <v>940</v>
      </c>
    </row>
    <row r="51" spans="1:14" s="8" customFormat="1" ht="49.5" customHeight="1">
      <c r="A51" s="149" t="s">
        <v>149</v>
      </c>
      <c r="B51" s="152" t="s">
        <v>150</v>
      </c>
      <c r="C51" s="47">
        <f t="shared" si="0"/>
        <v>130062</v>
      </c>
      <c r="D51" s="42">
        <v>130062</v>
      </c>
      <c r="E51" s="42">
        <v>95500</v>
      </c>
      <c r="F51" s="42"/>
      <c r="G51" s="42"/>
      <c r="H51" s="55"/>
      <c r="I51" s="42"/>
      <c r="J51" s="42"/>
      <c r="K51" s="42"/>
      <c r="L51" s="44"/>
      <c r="M51" s="42"/>
      <c r="N51" s="46">
        <f t="shared" si="1"/>
        <v>130062</v>
      </c>
    </row>
    <row r="52" spans="1:14" s="8" customFormat="1" ht="50.25" customHeight="1">
      <c r="A52" s="149" t="s">
        <v>114</v>
      </c>
      <c r="B52" s="151" t="s">
        <v>167</v>
      </c>
      <c r="C52" s="47">
        <f t="shared" si="0"/>
        <v>286375</v>
      </c>
      <c r="D52" s="42">
        <f>64546+172127-4000</f>
        <v>232673</v>
      </c>
      <c r="E52" s="42">
        <f>48756+47298-3000</f>
        <v>93054</v>
      </c>
      <c r="F52" s="42">
        <v>70490</v>
      </c>
      <c r="G52" s="42">
        <v>53702</v>
      </c>
      <c r="H52" s="55"/>
      <c r="I52" s="42"/>
      <c r="J52" s="42"/>
      <c r="K52" s="42"/>
      <c r="L52" s="44"/>
      <c r="M52" s="42"/>
      <c r="N52" s="46">
        <f t="shared" si="1"/>
        <v>286375</v>
      </c>
    </row>
    <row r="53" spans="1:14" s="8" customFormat="1" ht="36.75" customHeight="1">
      <c r="A53" s="132" t="s">
        <v>38</v>
      </c>
      <c r="B53" s="60" t="s">
        <v>39</v>
      </c>
      <c r="C53" s="57">
        <f t="shared" si="0"/>
        <v>65600</v>
      </c>
      <c r="D53" s="122">
        <f>D54+D55</f>
        <v>65600</v>
      </c>
      <c r="E53" s="122">
        <f>E54+E55</f>
        <v>47949</v>
      </c>
      <c r="F53" s="122">
        <f>F54+F55</f>
        <v>0</v>
      </c>
      <c r="G53" s="122">
        <f>G54+G55</f>
        <v>0</v>
      </c>
      <c r="H53" s="58"/>
      <c r="I53" s="80"/>
      <c r="J53" s="80"/>
      <c r="K53" s="80"/>
      <c r="L53" s="80"/>
      <c r="M53" s="80"/>
      <c r="N53" s="59">
        <f t="shared" si="1"/>
        <v>65600</v>
      </c>
    </row>
    <row r="54" spans="1:14" s="8" customFormat="1" ht="35.25" customHeight="1">
      <c r="A54" s="153" t="s">
        <v>102</v>
      </c>
      <c r="B54" s="151" t="s">
        <v>103</v>
      </c>
      <c r="C54" s="47">
        <f t="shared" si="0"/>
        <v>32007</v>
      </c>
      <c r="D54" s="42">
        <v>32007</v>
      </c>
      <c r="E54" s="42">
        <v>23500</v>
      </c>
      <c r="F54" s="42"/>
      <c r="G54" s="42"/>
      <c r="H54" s="55"/>
      <c r="I54" s="42"/>
      <c r="J54" s="42"/>
      <c r="K54" s="42"/>
      <c r="L54" s="44"/>
      <c r="M54" s="42"/>
      <c r="N54" s="46">
        <f t="shared" si="1"/>
        <v>32007</v>
      </c>
    </row>
    <row r="55" spans="1:14" s="8" customFormat="1" ht="21.75" customHeight="1">
      <c r="A55" s="153" t="s">
        <v>104</v>
      </c>
      <c r="B55" s="151" t="s">
        <v>105</v>
      </c>
      <c r="C55" s="47">
        <f t="shared" si="0"/>
        <v>33593</v>
      </c>
      <c r="D55" s="42">
        <f>D56+D57</f>
        <v>33593</v>
      </c>
      <c r="E55" s="42">
        <f>E56+E57</f>
        <v>24449</v>
      </c>
      <c r="F55" s="42"/>
      <c r="G55" s="42"/>
      <c r="H55" s="55"/>
      <c r="I55" s="42"/>
      <c r="J55" s="42"/>
      <c r="K55" s="42"/>
      <c r="L55" s="44"/>
      <c r="M55" s="42"/>
      <c r="N55" s="46">
        <f t="shared" si="1"/>
        <v>33593</v>
      </c>
    </row>
    <row r="56" spans="1:14" s="8" customFormat="1" ht="64.5" customHeight="1">
      <c r="A56" s="153" t="s">
        <v>73</v>
      </c>
      <c r="B56" s="151" t="s">
        <v>106</v>
      </c>
      <c r="C56" s="47">
        <f t="shared" si="0"/>
        <v>18219</v>
      </c>
      <c r="D56" s="42">
        <v>18219</v>
      </c>
      <c r="E56" s="42">
        <v>13396</v>
      </c>
      <c r="F56" s="42"/>
      <c r="G56" s="42"/>
      <c r="H56" s="55"/>
      <c r="I56" s="42"/>
      <c r="J56" s="42"/>
      <c r="K56" s="42"/>
      <c r="L56" s="44"/>
      <c r="M56" s="42"/>
      <c r="N56" s="46">
        <f t="shared" si="1"/>
        <v>18219</v>
      </c>
    </row>
    <row r="57" spans="1:14" s="8" customFormat="1" ht="31.5">
      <c r="A57" s="153"/>
      <c r="B57" s="151" t="s">
        <v>107</v>
      </c>
      <c r="C57" s="47">
        <f t="shared" si="0"/>
        <v>15374</v>
      </c>
      <c r="D57" s="42">
        <v>15374</v>
      </c>
      <c r="E57" s="42">
        <v>11053</v>
      </c>
      <c r="F57" s="42"/>
      <c r="G57" s="42"/>
      <c r="H57" s="55"/>
      <c r="I57" s="42"/>
      <c r="J57" s="42"/>
      <c r="K57" s="42"/>
      <c r="L57" s="44"/>
      <c r="M57" s="42"/>
      <c r="N57" s="46">
        <f t="shared" si="1"/>
        <v>15374</v>
      </c>
    </row>
    <row r="58" spans="1:14" s="8" customFormat="1" ht="47.25">
      <c r="A58" s="132" t="s">
        <v>42</v>
      </c>
      <c r="B58" s="60" t="s">
        <v>43</v>
      </c>
      <c r="C58" s="57">
        <f t="shared" si="0"/>
        <v>69500</v>
      </c>
      <c r="D58" s="122">
        <f>D59+D60</f>
        <v>69500</v>
      </c>
      <c r="E58" s="122">
        <f>E59+E60</f>
        <v>51028</v>
      </c>
      <c r="F58" s="80"/>
      <c r="G58" s="80"/>
      <c r="H58" s="58"/>
      <c r="I58" s="80"/>
      <c r="J58" s="80"/>
      <c r="K58" s="80"/>
      <c r="L58" s="80"/>
      <c r="M58" s="80"/>
      <c r="N58" s="59">
        <f>SUM(H58,C58)</f>
        <v>69500</v>
      </c>
    </row>
    <row r="59" spans="1:14" s="8" customFormat="1" ht="24.75" customHeight="1">
      <c r="A59" s="149" t="s">
        <v>44</v>
      </c>
      <c r="B59" s="152" t="s">
        <v>45</v>
      </c>
      <c r="C59" s="47">
        <f t="shared" si="0"/>
        <v>61635</v>
      </c>
      <c r="D59" s="42">
        <v>61635</v>
      </c>
      <c r="E59" s="42">
        <v>45254</v>
      </c>
      <c r="F59" s="42"/>
      <c r="G59" s="42"/>
      <c r="H59" s="43"/>
      <c r="I59" s="42"/>
      <c r="J59" s="42"/>
      <c r="K59" s="42"/>
      <c r="L59" s="42"/>
      <c r="M59" s="42"/>
      <c r="N59" s="46">
        <f t="shared" si="1"/>
        <v>61635</v>
      </c>
    </row>
    <row r="60" spans="1:14" s="8" customFormat="1" ht="31.5" customHeight="1">
      <c r="A60" s="149" t="s">
        <v>117</v>
      </c>
      <c r="B60" s="151" t="s">
        <v>116</v>
      </c>
      <c r="C60" s="47">
        <f t="shared" si="0"/>
        <v>7865</v>
      </c>
      <c r="D60" s="42">
        <v>7865</v>
      </c>
      <c r="E60" s="42">
        <v>5774</v>
      </c>
      <c r="F60" s="42"/>
      <c r="G60" s="42"/>
      <c r="H60" s="43"/>
      <c r="I60" s="42"/>
      <c r="J60" s="42"/>
      <c r="K60" s="42"/>
      <c r="L60" s="42"/>
      <c r="M60" s="42"/>
      <c r="N60" s="46">
        <f t="shared" si="1"/>
        <v>7865</v>
      </c>
    </row>
    <row r="61" spans="1:14" s="8" customFormat="1" ht="38.25" customHeight="1">
      <c r="A61" s="132" t="s">
        <v>125</v>
      </c>
      <c r="B61" s="60" t="s">
        <v>46</v>
      </c>
      <c r="C61" s="57">
        <f t="shared" si="0"/>
        <v>1395400</v>
      </c>
      <c r="D61" s="122">
        <f>SUM(D62:D68)</f>
        <v>1395400</v>
      </c>
      <c r="E61" s="122">
        <f>SUM(E62:E68)</f>
        <v>502300</v>
      </c>
      <c r="F61" s="80"/>
      <c r="G61" s="80"/>
      <c r="H61" s="58"/>
      <c r="I61" s="80"/>
      <c r="J61" s="80"/>
      <c r="K61" s="80"/>
      <c r="L61" s="80"/>
      <c r="M61" s="80"/>
      <c r="N61" s="59">
        <f t="shared" si="1"/>
        <v>1395400</v>
      </c>
    </row>
    <row r="62" spans="1:14" s="8" customFormat="1" ht="21" customHeight="1">
      <c r="A62" s="149" t="s">
        <v>47</v>
      </c>
      <c r="B62" s="151" t="s">
        <v>48</v>
      </c>
      <c r="C62" s="47">
        <f t="shared" si="0"/>
        <v>595200</v>
      </c>
      <c r="D62" s="42">
        <v>595200</v>
      </c>
      <c r="E62" s="42"/>
      <c r="F62" s="42"/>
      <c r="G62" s="42"/>
      <c r="H62" s="43"/>
      <c r="I62" s="42"/>
      <c r="J62" s="42"/>
      <c r="K62" s="42"/>
      <c r="L62" s="42"/>
      <c r="M62" s="42"/>
      <c r="N62" s="46">
        <f t="shared" si="1"/>
        <v>595200</v>
      </c>
    </row>
    <row r="63" spans="1:14" s="8" customFormat="1" ht="51.75" customHeight="1">
      <c r="A63" s="149" t="s">
        <v>49</v>
      </c>
      <c r="B63" s="151" t="s">
        <v>50</v>
      </c>
      <c r="C63" s="47">
        <f t="shared" si="0"/>
        <v>119900</v>
      </c>
      <c r="D63" s="42">
        <v>119900</v>
      </c>
      <c r="E63" s="42"/>
      <c r="F63" s="42"/>
      <c r="G63" s="42"/>
      <c r="H63" s="43"/>
      <c r="I63" s="42"/>
      <c r="J63" s="42"/>
      <c r="K63" s="42"/>
      <c r="L63" s="42"/>
      <c r="M63" s="42"/>
      <c r="N63" s="46">
        <f t="shared" si="1"/>
        <v>119900</v>
      </c>
    </row>
    <row r="64" spans="1:14" s="8" customFormat="1" ht="23.25" customHeight="1">
      <c r="A64" s="149" t="s">
        <v>100</v>
      </c>
      <c r="B64" s="151" t="s">
        <v>115</v>
      </c>
      <c r="C64" s="47">
        <f t="shared" si="0"/>
        <v>310000</v>
      </c>
      <c r="D64" s="42">
        <v>310000</v>
      </c>
      <c r="E64" s="42">
        <v>229000</v>
      </c>
      <c r="F64" s="42"/>
      <c r="G64" s="42"/>
      <c r="H64" s="43"/>
      <c r="I64" s="42"/>
      <c r="J64" s="42"/>
      <c r="K64" s="42"/>
      <c r="L64" s="42"/>
      <c r="M64" s="42"/>
      <c r="N64" s="46">
        <f t="shared" si="1"/>
        <v>310000</v>
      </c>
    </row>
    <row r="65" spans="1:14" s="8" customFormat="1" ht="21.75" customHeight="1">
      <c r="A65" s="149" t="s">
        <v>51</v>
      </c>
      <c r="B65" s="151" t="s">
        <v>52</v>
      </c>
      <c r="C65" s="47">
        <f t="shared" si="0"/>
        <v>106000</v>
      </c>
      <c r="D65" s="42">
        <v>106000</v>
      </c>
      <c r="E65" s="42">
        <v>78000</v>
      </c>
      <c r="F65" s="42"/>
      <c r="G65" s="42"/>
      <c r="H65" s="43"/>
      <c r="I65" s="42"/>
      <c r="J65" s="42"/>
      <c r="K65" s="42"/>
      <c r="L65" s="42"/>
      <c r="M65" s="42"/>
      <c r="N65" s="46">
        <f t="shared" si="1"/>
        <v>106000</v>
      </c>
    </row>
    <row r="66" spans="1:14" s="8" customFormat="1" ht="20.25" customHeight="1">
      <c r="A66" s="149" t="s">
        <v>53</v>
      </c>
      <c r="B66" s="151" t="s">
        <v>54</v>
      </c>
      <c r="C66" s="47">
        <f t="shared" si="0"/>
        <v>195700</v>
      </c>
      <c r="D66" s="42">
        <v>195700</v>
      </c>
      <c r="E66" s="42">
        <v>145000</v>
      </c>
      <c r="F66" s="42"/>
      <c r="G66" s="42"/>
      <c r="H66" s="43"/>
      <c r="I66" s="42"/>
      <c r="J66" s="42"/>
      <c r="K66" s="42"/>
      <c r="L66" s="42"/>
      <c r="M66" s="42"/>
      <c r="N66" s="46">
        <f t="shared" si="1"/>
        <v>195700</v>
      </c>
    </row>
    <row r="67" spans="1:14" s="8" customFormat="1" ht="33" customHeight="1">
      <c r="A67" s="149" t="s">
        <v>55</v>
      </c>
      <c r="B67" s="151" t="s">
        <v>56</v>
      </c>
      <c r="C67" s="47">
        <f t="shared" si="0"/>
        <v>33800</v>
      </c>
      <c r="D67" s="42">
        <v>33800</v>
      </c>
      <c r="E67" s="42">
        <v>24800</v>
      </c>
      <c r="F67" s="42"/>
      <c r="G67" s="42"/>
      <c r="H67" s="43"/>
      <c r="I67" s="42"/>
      <c r="J67" s="42"/>
      <c r="K67" s="42"/>
      <c r="L67" s="42"/>
      <c r="M67" s="42"/>
      <c r="N67" s="46">
        <f t="shared" si="1"/>
        <v>33800</v>
      </c>
    </row>
    <row r="68" spans="1:14" s="8" customFormat="1" ht="32.25" customHeight="1">
      <c r="A68" s="149" t="s">
        <v>57</v>
      </c>
      <c r="B68" s="151" t="s">
        <v>58</v>
      </c>
      <c r="C68" s="47">
        <f t="shared" si="0"/>
        <v>34800</v>
      </c>
      <c r="D68" s="42">
        <v>34800</v>
      </c>
      <c r="E68" s="42">
        <v>25500</v>
      </c>
      <c r="F68" s="42"/>
      <c r="G68" s="42"/>
      <c r="H68" s="43"/>
      <c r="I68" s="42"/>
      <c r="J68" s="42"/>
      <c r="K68" s="42"/>
      <c r="L68" s="42"/>
      <c r="M68" s="42"/>
      <c r="N68" s="46">
        <f t="shared" si="1"/>
        <v>34800</v>
      </c>
    </row>
    <row r="69" spans="1:14" s="8" customFormat="1" ht="30.75" customHeight="1">
      <c r="A69" s="156" t="s">
        <v>73</v>
      </c>
      <c r="B69" s="151" t="s">
        <v>170</v>
      </c>
      <c r="C69" s="47">
        <f t="shared" si="0"/>
        <v>16600</v>
      </c>
      <c r="D69" s="42">
        <v>16600</v>
      </c>
      <c r="E69" s="42">
        <v>12200</v>
      </c>
      <c r="F69" s="42"/>
      <c r="G69" s="42"/>
      <c r="H69" s="43"/>
      <c r="I69" s="42"/>
      <c r="J69" s="42"/>
      <c r="K69" s="42"/>
      <c r="L69" s="42"/>
      <c r="M69" s="42"/>
      <c r="N69" s="46">
        <f t="shared" si="1"/>
        <v>16600</v>
      </c>
    </row>
    <row r="70" spans="1:14" s="8" customFormat="1" ht="32.25" customHeight="1">
      <c r="A70" s="156"/>
      <c r="B70" s="151" t="s">
        <v>171</v>
      </c>
      <c r="C70" s="47">
        <f t="shared" si="0"/>
        <v>18200</v>
      </c>
      <c r="D70" s="42">
        <v>18200</v>
      </c>
      <c r="E70" s="42">
        <v>13300</v>
      </c>
      <c r="F70" s="42"/>
      <c r="G70" s="42"/>
      <c r="H70" s="43"/>
      <c r="I70" s="42"/>
      <c r="J70" s="42"/>
      <c r="K70" s="42"/>
      <c r="L70" s="42"/>
      <c r="M70" s="42"/>
      <c r="N70" s="46">
        <f t="shared" si="1"/>
        <v>18200</v>
      </c>
    </row>
    <row r="71" spans="1:14" s="8" customFormat="1" ht="48.75" customHeight="1">
      <c r="A71" s="132" t="s">
        <v>59</v>
      </c>
      <c r="B71" s="60" t="s">
        <v>62</v>
      </c>
      <c r="C71" s="57">
        <f t="shared" si="0"/>
        <v>212600</v>
      </c>
      <c r="D71" s="122">
        <f>SUM(D72:D76)</f>
        <v>212600</v>
      </c>
      <c r="E71" s="122">
        <f>SUM(E72:E76)</f>
        <v>127351</v>
      </c>
      <c r="F71" s="122">
        <f>SUM(F72:F76)</f>
        <v>0</v>
      </c>
      <c r="G71" s="122">
        <f>SUM(G72:G76)</f>
        <v>0</v>
      </c>
      <c r="H71" s="58"/>
      <c r="I71" s="80"/>
      <c r="J71" s="80"/>
      <c r="K71" s="80"/>
      <c r="L71" s="80"/>
      <c r="M71" s="80"/>
      <c r="N71" s="59">
        <f t="shared" si="1"/>
        <v>212600</v>
      </c>
    </row>
    <row r="72" spans="1:14" s="8" customFormat="1" ht="47.25">
      <c r="A72" s="149" t="s">
        <v>71</v>
      </c>
      <c r="B72" s="151" t="s">
        <v>72</v>
      </c>
      <c r="C72" s="47">
        <f t="shared" si="0"/>
        <v>69236</v>
      </c>
      <c r="D72" s="42">
        <v>69236</v>
      </c>
      <c r="E72" s="42">
        <v>50834</v>
      </c>
      <c r="F72" s="42"/>
      <c r="G72" s="42"/>
      <c r="H72" s="43"/>
      <c r="I72" s="42"/>
      <c r="J72" s="42"/>
      <c r="K72" s="42"/>
      <c r="L72" s="42"/>
      <c r="M72" s="42"/>
      <c r="N72" s="46">
        <f>SUM(H72,C72)</f>
        <v>69236</v>
      </c>
    </row>
    <row r="73" spans="1:14" s="8" customFormat="1" ht="54" customHeight="1">
      <c r="A73" s="149" t="s">
        <v>60</v>
      </c>
      <c r="B73" s="151" t="s">
        <v>61</v>
      </c>
      <c r="C73" s="47">
        <f t="shared" si="0"/>
        <v>19681</v>
      </c>
      <c r="D73" s="42">
        <v>19681</v>
      </c>
      <c r="E73" s="42">
        <v>14394</v>
      </c>
      <c r="F73" s="42"/>
      <c r="G73" s="42"/>
      <c r="H73" s="43"/>
      <c r="I73" s="42"/>
      <c r="J73" s="42"/>
      <c r="K73" s="42"/>
      <c r="L73" s="42"/>
      <c r="M73" s="42"/>
      <c r="N73" s="46">
        <f>SUM(H73,C73)</f>
        <v>19681</v>
      </c>
    </row>
    <row r="74" spans="1:14" s="8" customFormat="1" ht="42.75" customHeight="1">
      <c r="A74" s="156" t="s">
        <v>147</v>
      </c>
      <c r="B74" s="151" t="s">
        <v>161</v>
      </c>
      <c r="C74" s="47">
        <f t="shared" si="0"/>
        <v>84612</v>
      </c>
      <c r="D74" s="42">
        <v>84612</v>
      </c>
      <c r="E74" s="42">
        <v>62123</v>
      </c>
      <c r="F74" s="42"/>
      <c r="G74" s="42"/>
      <c r="H74" s="145"/>
      <c r="I74" s="42"/>
      <c r="J74" s="42"/>
      <c r="K74" s="42"/>
      <c r="L74" s="42"/>
      <c r="M74" s="42"/>
      <c r="N74" s="46">
        <f>SUM(H74,C74)</f>
        <v>84612</v>
      </c>
    </row>
    <row r="75" spans="1:14" s="8" customFormat="1" ht="86.25" customHeight="1">
      <c r="A75" s="156" t="s">
        <v>162</v>
      </c>
      <c r="B75" s="151" t="s">
        <v>163</v>
      </c>
      <c r="C75" s="47">
        <f t="shared" si="0"/>
        <v>33551</v>
      </c>
      <c r="D75" s="42">
        <v>33551</v>
      </c>
      <c r="E75" s="42"/>
      <c r="F75" s="42"/>
      <c r="G75" s="42"/>
      <c r="H75" s="145">
        <f aca="true" t="shared" si="3" ref="H75:H90">I75+L75</f>
        <v>0</v>
      </c>
      <c r="I75" s="42"/>
      <c r="J75" s="42"/>
      <c r="K75" s="42"/>
      <c r="L75" s="42"/>
      <c r="M75" s="42"/>
      <c r="N75" s="46">
        <f>SUM(H75,C75)</f>
        <v>33551</v>
      </c>
    </row>
    <row r="76" spans="1:14" s="8" customFormat="1" ht="49.5" customHeight="1">
      <c r="A76" s="156" t="s">
        <v>164</v>
      </c>
      <c r="B76" s="151" t="s">
        <v>194</v>
      </c>
      <c r="C76" s="47">
        <f>D76+G76</f>
        <v>5520</v>
      </c>
      <c r="D76" s="42">
        <v>5520</v>
      </c>
      <c r="E76" s="42"/>
      <c r="F76" s="42"/>
      <c r="G76" s="42"/>
      <c r="H76" s="145">
        <f t="shared" si="3"/>
        <v>0</v>
      </c>
      <c r="I76" s="42"/>
      <c r="J76" s="42"/>
      <c r="K76" s="42"/>
      <c r="L76" s="42"/>
      <c r="M76" s="42"/>
      <c r="N76" s="46">
        <f>SUM(H76,C76)</f>
        <v>5520</v>
      </c>
    </row>
    <row r="77" spans="1:14" s="8" customFormat="1" ht="38.25" customHeight="1">
      <c r="A77" s="116" t="s">
        <v>175</v>
      </c>
      <c r="B77" s="203" t="s">
        <v>176</v>
      </c>
      <c r="C77" s="188">
        <f aca="true" t="shared" si="4" ref="C77:C83">D77+G77</f>
        <v>-500078</v>
      </c>
      <c r="D77" s="80">
        <f>D84+D85+D86+D78+D80+D82</f>
        <v>0</v>
      </c>
      <c r="E77" s="80">
        <f aca="true" t="shared" si="5" ref="E77:M77">E84+E85+E86+E78+E80+E82</f>
        <v>0</v>
      </c>
      <c r="F77" s="80">
        <f t="shared" si="5"/>
        <v>0</v>
      </c>
      <c r="G77" s="80">
        <f t="shared" si="5"/>
        <v>-500078</v>
      </c>
      <c r="H77" s="80">
        <f t="shared" si="5"/>
        <v>-7405022</v>
      </c>
      <c r="I77" s="80">
        <f t="shared" si="5"/>
        <v>0</v>
      </c>
      <c r="J77" s="80">
        <f t="shared" si="5"/>
        <v>0</v>
      </c>
      <c r="K77" s="80">
        <f t="shared" si="5"/>
        <v>0</v>
      </c>
      <c r="L77" s="80">
        <f t="shared" si="5"/>
        <v>-7405022</v>
      </c>
      <c r="M77" s="80">
        <f t="shared" si="5"/>
        <v>-7625522</v>
      </c>
      <c r="N77" s="201">
        <f aca="true" t="shared" si="6" ref="N77:N91">SUM(H77,C77)</f>
        <v>-7905100</v>
      </c>
    </row>
    <row r="78" spans="1:14" s="8" customFormat="1" ht="33.75" customHeight="1">
      <c r="A78" s="156" t="s">
        <v>197</v>
      </c>
      <c r="B78" s="151" t="s">
        <v>204</v>
      </c>
      <c r="C78" s="47">
        <f t="shared" si="4"/>
        <v>-10</v>
      </c>
      <c r="D78" s="55">
        <f aca="true" t="shared" si="7" ref="D78:M78">D79</f>
        <v>0</v>
      </c>
      <c r="E78" s="55">
        <f t="shared" si="7"/>
        <v>0</v>
      </c>
      <c r="F78" s="55">
        <f t="shared" si="7"/>
        <v>0</v>
      </c>
      <c r="G78" s="55">
        <f t="shared" si="7"/>
        <v>-10</v>
      </c>
      <c r="H78" s="43">
        <f t="shared" si="3"/>
        <v>0</v>
      </c>
      <c r="I78" s="55">
        <f t="shared" si="7"/>
        <v>0</v>
      </c>
      <c r="J78" s="55">
        <f t="shared" si="7"/>
        <v>0</v>
      </c>
      <c r="K78" s="55">
        <f t="shared" si="7"/>
        <v>0</v>
      </c>
      <c r="L78" s="55">
        <f t="shared" si="7"/>
        <v>0</v>
      </c>
      <c r="M78" s="55">
        <f t="shared" si="7"/>
        <v>0</v>
      </c>
      <c r="N78" s="46">
        <f t="shared" si="6"/>
        <v>-10</v>
      </c>
    </row>
    <row r="79" spans="1:14" s="8" customFormat="1" ht="164.25" customHeight="1">
      <c r="A79" s="192"/>
      <c r="B79" s="193" t="s">
        <v>192</v>
      </c>
      <c r="C79" s="47">
        <f t="shared" si="4"/>
        <v>-10</v>
      </c>
      <c r="D79" s="42"/>
      <c r="E79" s="42"/>
      <c r="F79" s="42"/>
      <c r="G79" s="42">
        <v>-10</v>
      </c>
      <c r="H79" s="43">
        <f t="shared" si="3"/>
        <v>0</v>
      </c>
      <c r="I79" s="42"/>
      <c r="J79" s="42"/>
      <c r="K79" s="42"/>
      <c r="L79" s="42"/>
      <c r="M79" s="42"/>
      <c r="N79" s="46">
        <f t="shared" si="6"/>
        <v>-10</v>
      </c>
    </row>
    <row r="80" spans="1:14" s="8" customFormat="1" ht="33.75" customHeight="1">
      <c r="A80" s="156" t="s">
        <v>199</v>
      </c>
      <c r="B80" s="151" t="s">
        <v>205</v>
      </c>
      <c r="C80" s="47">
        <f t="shared" si="4"/>
        <v>-500068</v>
      </c>
      <c r="D80" s="42">
        <f>D81</f>
        <v>0</v>
      </c>
      <c r="E80" s="42">
        <f aca="true" t="shared" si="8" ref="E80:M80">E81</f>
        <v>0</v>
      </c>
      <c r="F80" s="42">
        <f t="shared" si="8"/>
        <v>0</v>
      </c>
      <c r="G80" s="42">
        <f t="shared" si="8"/>
        <v>-500068</v>
      </c>
      <c r="H80" s="42">
        <f t="shared" si="8"/>
        <v>0</v>
      </c>
      <c r="I80" s="42">
        <f t="shared" si="8"/>
        <v>0</v>
      </c>
      <c r="J80" s="42">
        <f t="shared" si="8"/>
        <v>0</v>
      </c>
      <c r="K80" s="42">
        <f t="shared" si="8"/>
        <v>0</v>
      </c>
      <c r="L80" s="42">
        <f t="shared" si="8"/>
        <v>0</v>
      </c>
      <c r="M80" s="42">
        <f t="shared" si="8"/>
        <v>0</v>
      </c>
      <c r="N80" s="46">
        <f t="shared" si="6"/>
        <v>-500068</v>
      </c>
    </row>
    <row r="81" spans="1:14" s="8" customFormat="1" ht="172.5" customHeight="1">
      <c r="A81" s="192"/>
      <c r="B81" s="193" t="s">
        <v>192</v>
      </c>
      <c r="C81" s="47">
        <f t="shared" si="4"/>
        <v>-500068</v>
      </c>
      <c r="D81" s="42"/>
      <c r="E81" s="42"/>
      <c r="F81" s="42"/>
      <c r="G81" s="42">
        <f>-500000-68</f>
        <v>-500068</v>
      </c>
      <c r="H81" s="43">
        <f t="shared" si="3"/>
        <v>0</v>
      </c>
      <c r="I81" s="42"/>
      <c r="J81" s="42"/>
      <c r="K81" s="42"/>
      <c r="L81" s="42"/>
      <c r="M81" s="42"/>
      <c r="N81" s="46">
        <f t="shared" si="6"/>
        <v>-500068</v>
      </c>
    </row>
    <row r="82" spans="1:14" s="8" customFormat="1" ht="18.75" customHeight="1">
      <c r="A82" s="156" t="s">
        <v>206</v>
      </c>
      <c r="B82" s="151" t="s">
        <v>209</v>
      </c>
      <c r="C82" s="47">
        <f t="shared" si="4"/>
        <v>0</v>
      </c>
      <c r="D82" s="42">
        <f aca="true" t="shared" si="9" ref="D82:L82">D83</f>
        <v>0</v>
      </c>
      <c r="E82" s="42">
        <f t="shared" si="9"/>
        <v>0</v>
      </c>
      <c r="F82" s="42">
        <f t="shared" si="9"/>
        <v>0</v>
      </c>
      <c r="G82" s="42">
        <f t="shared" si="9"/>
        <v>0</v>
      </c>
      <c r="H82" s="43">
        <f t="shared" si="3"/>
        <v>-7625522</v>
      </c>
      <c r="I82" s="42">
        <f t="shared" si="9"/>
        <v>0</v>
      </c>
      <c r="J82" s="42">
        <f t="shared" si="9"/>
        <v>0</v>
      </c>
      <c r="K82" s="42">
        <f t="shared" si="9"/>
        <v>0</v>
      </c>
      <c r="L82" s="42">
        <f t="shared" si="9"/>
        <v>-7625522</v>
      </c>
      <c r="M82" s="42">
        <f>M83</f>
        <v>-7625522</v>
      </c>
      <c r="N82" s="46">
        <f t="shared" si="6"/>
        <v>-7625522</v>
      </c>
    </row>
    <row r="83" spans="1:14" s="8" customFormat="1" ht="145.5" customHeight="1">
      <c r="A83" s="156"/>
      <c r="B83" s="193" t="s">
        <v>192</v>
      </c>
      <c r="C83" s="47">
        <f t="shared" si="4"/>
        <v>0</v>
      </c>
      <c r="D83" s="42"/>
      <c r="E83" s="42"/>
      <c r="F83" s="42"/>
      <c r="G83" s="42"/>
      <c r="H83" s="43">
        <f t="shared" si="3"/>
        <v>-7625522</v>
      </c>
      <c r="I83" s="42"/>
      <c r="J83" s="42"/>
      <c r="K83" s="42"/>
      <c r="L83" s="42">
        <f>M83</f>
        <v>-7625522</v>
      </c>
      <c r="M83" s="42">
        <f>-7625600+78</f>
        <v>-7625522</v>
      </c>
      <c r="N83" s="46">
        <f t="shared" si="6"/>
        <v>-7625522</v>
      </c>
    </row>
    <row r="84" spans="1:14" s="8" customFormat="1" ht="38.25" customHeight="1">
      <c r="A84" s="149" t="s">
        <v>177</v>
      </c>
      <c r="B84" s="151" t="s">
        <v>180</v>
      </c>
      <c r="C84" s="47">
        <f aca="true" t="shared" si="10" ref="C84:C90">D84+G84</f>
        <v>0</v>
      </c>
      <c r="D84" s="42"/>
      <c r="E84" s="42"/>
      <c r="F84" s="42"/>
      <c r="G84" s="42"/>
      <c r="H84" s="43">
        <f t="shared" si="3"/>
        <v>138100</v>
      </c>
      <c r="I84" s="42"/>
      <c r="J84" s="42"/>
      <c r="K84" s="42"/>
      <c r="L84" s="42">
        <v>138100</v>
      </c>
      <c r="M84" s="42"/>
      <c r="N84" s="46">
        <f t="shared" si="6"/>
        <v>138100</v>
      </c>
    </row>
    <row r="85" spans="1:14" s="8" customFormat="1" ht="20.25" customHeight="1">
      <c r="A85" s="149" t="s">
        <v>178</v>
      </c>
      <c r="B85" s="151" t="s">
        <v>181</v>
      </c>
      <c r="C85" s="47">
        <f t="shared" si="10"/>
        <v>0</v>
      </c>
      <c r="D85" s="42"/>
      <c r="E85" s="42"/>
      <c r="F85" s="42"/>
      <c r="G85" s="42"/>
      <c r="H85" s="43">
        <f t="shared" si="3"/>
        <v>-147600</v>
      </c>
      <c r="I85" s="42"/>
      <c r="J85" s="42"/>
      <c r="K85" s="42"/>
      <c r="L85" s="42">
        <v>-147600</v>
      </c>
      <c r="M85" s="42"/>
      <c r="N85" s="46">
        <f t="shared" si="6"/>
        <v>-147600</v>
      </c>
    </row>
    <row r="86" spans="1:14" s="8" customFormat="1" ht="47.25">
      <c r="A86" s="149" t="s">
        <v>179</v>
      </c>
      <c r="B86" s="151" t="s">
        <v>182</v>
      </c>
      <c r="C86" s="47">
        <f t="shared" si="10"/>
        <v>0</v>
      </c>
      <c r="D86" s="42"/>
      <c r="E86" s="42"/>
      <c r="F86" s="42"/>
      <c r="G86" s="42"/>
      <c r="H86" s="43">
        <f t="shared" si="3"/>
        <v>230000</v>
      </c>
      <c r="I86" s="42"/>
      <c r="J86" s="42"/>
      <c r="K86" s="42"/>
      <c r="L86" s="42">
        <v>230000</v>
      </c>
      <c r="M86" s="42"/>
      <c r="N86" s="46">
        <f t="shared" si="6"/>
        <v>230000</v>
      </c>
    </row>
    <row r="87" spans="1:14" s="8" customFormat="1" ht="31.5">
      <c r="A87" s="200" t="s">
        <v>27</v>
      </c>
      <c r="B87" s="60" t="s">
        <v>8</v>
      </c>
      <c r="C87" s="188">
        <f>C88</f>
        <v>-7625522</v>
      </c>
      <c r="D87" s="188">
        <f aca="true" t="shared" si="11" ref="D87:M87">D88</f>
        <v>0</v>
      </c>
      <c r="E87" s="188">
        <f t="shared" si="11"/>
        <v>0</v>
      </c>
      <c r="F87" s="188">
        <f t="shared" si="11"/>
        <v>0</v>
      </c>
      <c r="G87" s="188">
        <f t="shared" si="11"/>
        <v>-7625522</v>
      </c>
      <c r="H87" s="188">
        <f t="shared" si="11"/>
        <v>0</v>
      </c>
      <c r="I87" s="188">
        <f t="shared" si="11"/>
        <v>0</v>
      </c>
      <c r="J87" s="188">
        <f t="shared" si="11"/>
        <v>0</v>
      </c>
      <c r="K87" s="188">
        <f t="shared" si="11"/>
        <v>0</v>
      </c>
      <c r="L87" s="188">
        <f t="shared" si="11"/>
        <v>0</v>
      </c>
      <c r="M87" s="188">
        <f t="shared" si="11"/>
        <v>0</v>
      </c>
      <c r="N87" s="201">
        <f>SUM(H87,C87)</f>
        <v>-7625522</v>
      </c>
    </row>
    <row r="88" spans="1:14" s="8" customFormat="1" ht="39.75" customHeight="1">
      <c r="A88" s="149" t="s">
        <v>201</v>
      </c>
      <c r="B88" s="124" t="s">
        <v>202</v>
      </c>
      <c r="C88" s="47">
        <f>SUM(G88,D88)</f>
        <v>-7625522</v>
      </c>
      <c r="D88" s="195"/>
      <c r="E88" s="195"/>
      <c r="F88" s="195"/>
      <c r="G88" s="196">
        <f>-7625522</f>
        <v>-7625522</v>
      </c>
      <c r="H88" s="55">
        <f>I88+L88</f>
        <v>0</v>
      </c>
      <c r="I88" s="195"/>
      <c r="J88" s="195"/>
      <c r="K88" s="195"/>
      <c r="L88" s="195"/>
      <c r="M88" s="195"/>
      <c r="N88" s="46">
        <f>SUM(H88,C88)</f>
        <v>-7625522</v>
      </c>
    </row>
    <row r="89" spans="1:14" s="8" customFormat="1" ht="47.25">
      <c r="A89" s="116" t="s">
        <v>165</v>
      </c>
      <c r="B89" s="60" t="s">
        <v>166</v>
      </c>
      <c r="C89" s="188">
        <f>C90</f>
        <v>0</v>
      </c>
      <c r="D89" s="80">
        <f aca="true" t="shared" si="12" ref="D89:M89">D90</f>
        <v>0</v>
      </c>
      <c r="E89" s="80">
        <f t="shared" si="12"/>
        <v>0</v>
      </c>
      <c r="F89" s="80">
        <f t="shared" si="12"/>
        <v>0</v>
      </c>
      <c r="G89" s="80">
        <f t="shared" si="12"/>
        <v>0</v>
      </c>
      <c r="H89" s="194">
        <f t="shared" si="12"/>
        <v>-220500</v>
      </c>
      <c r="I89" s="80">
        <f t="shared" si="12"/>
        <v>-220500</v>
      </c>
      <c r="J89" s="80">
        <f t="shared" si="12"/>
        <v>0</v>
      </c>
      <c r="K89" s="80">
        <f t="shared" si="12"/>
        <v>0</v>
      </c>
      <c r="L89" s="80">
        <f t="shared" si="12"/>
        <v>0</v>
      </c>
      <c r="M89" s="80">
        <f t="shared" si="12"/>
        <v>0</v>
      </c>
      <c r="N89" s="201">
        <f t="shared" si="6"/>
        <v>-220500</v>
      </c>
    </row>
    <row r="90" spans="1:14" s="8" customFormat="1" ht="33" customHeight="1">
      <c r="A90" s="166" t="s">
        <v>183</v>
      </c>
      <c r="B90" s="204" t="s">
        <v>184</v>
      </c>
      <c r="C90" s="202">
        <f t="shared" si="10"/>
        <v>0</v>
      </c>
      <c r="D90" s="176"/>
      <c r="E90" s="176"/>
      <c r="F90" s="176"/>
      <c r="G90" s="176"/>
      <c r="H90" s="177">
        <f t="shared" si="3"/>
        <v>-220500</v>
      </c>
      <c r="I90" s="42">
        <v>-220500</v>
      </c>
      <c r="J90" s="42"/>
      <c r="K90" s="42"/>
      <c r="L90" s="42"/>
      <c r="M90" s="42"/>
      <c r="N90" s="46">
        <f t="shared" si="6"/>
        <v>-220500</v>
      </c>
    </row>
    <row r="91" spans="1:14" s="8" customFormat="1" ht="19.5" customHeight="1" thickBot="1">
      <c r="A91" s="207" t="s">
        <v>188</v>
      </c>
      <c r="B91" s="208" t="s">
        <v>189</v>
      </c>
      <c r="C91" s="209">
        <v>-30000</v>
      </c>
      <c r="D91" s="174"/>
      <c r="E91" s="174"/>
      <c r="F91" s="174"/>
      <c r="G91" s="174"/>
      <c r="H91" s="174">
        <f>I91+L91</f>
        <v>0</v>
      </c>
      <c r="I91" s="174"/>
      <c r="J91" s="174"/>
      <c r="K91" s="174"/>
      <c r="L91" s="174"/>
      <c r="M91" s="174"/>
      <c r="N91" s="175">
        <f t="shared" si="6"/>
        <v>-30000</v>
      </c>
    </row>
    <row r="92" spans="1:14" s="56" customFormat="1" ht="32.25" customHeight="1" thickBot="1">
      <c r="A92" s="210"/>
      <c r="B92" s="211" t="s">
        <v>26</v>
      </c>
      <c r="C92" s="76">
        <f>C24+C8+C58+C61+C71+C47+C53+C11+C77+C89+C91+C87</f>
        <v>11321500</v>
      </c>
      <c r="D92" s="82">
        <f aca="true" t="shared" si="13" ref="D92:N92">D24+D8+D58+D61+D71+D47+D53+D11+D77+D89+D91+D87</f>
        <v>19053512</v>
      </c>
      <c r="E92" s="82">
        <f t="shared" si="13"/>
        <v>13084101</v>
      </c>
      <c r="F92" s="82">
        <f t="shared" si="13"/>
        <v>-38710</v>
      </c>
      <c r="G92" s="82">
        <f t="shared" si="13"/>
        <v>-7702012</v>
      </c>
      <c r="H92" s="82">
        <f t="shared" si="13"/>
        <v>-7625522</v>
      </c>
      <c r="I92" s="82">
        <f t="shared" si="13"/>
        <v>-220500</v>
      </c>
      <c r="J92" s="82">
        <f t="shared" si="13"/>
        <v>0</v>
      </c>
      <c r="K92" s="82">
        <f t="shared" si="13"/>
        <v>0</v>
      </c>
      <c r="L92" s="82">
        <f t="shared" si="13"/>
        <v>-7405022</v>
      </c>
      <c r="M92" s="82">
        <f t="shared" si="13"/>
        <v>-7625522</v>
      </c>
      <c r="N92" s="83">
        <f t="shared" si="13"/>
        <v>3695978</v>
      </c>
    </row>
    <row r="93" spans="1:14" s="56" customFormat="1" ht="21.75" customHeight="1">
      <c r="A93" s="134"/>
      <c r="B93" s="77" t="s">
        <v>13</v>
      </c>
      <c r="C93" s="61">
        <f aca="true" t="shared" si="14" ref="C93:N93">C96+C100+C94</f>
        <v>9113400</v>
      </c>
      <c r="D93" s="61">
        <f t="shared" si="14"/>
        <v>15800</v>
      </c>
      <c r="E93" s="61">
        <f t="shared" si="14"/>
        <v>0</v>
      </c>
      <c r="F93" s="61">
        <f t="shared" si="14"/>
        <v>0</v>
      </c>
      <c r="G93" s="61">
        <f t="shared" si="14"/>
        <v>9097600</v>
      </c>
      <c r="H93" s="61">
        <f t="shared" si="14"/>
        <v>330200</v>
      </c>
      <c r="I93" s="61">
        <f t="shared" si="14"/>
        <v>0</v>
      </c>
      <c r="J93" s="61">
        <f t="shared" si="14"/>
        <v>0</v>
      </c>
      <c r="K93" s="61">
        <f t="shared" si="14"/>
        <v>0</v>
      </c>
      <c r="L93" s="61">
        <f t="shared" si="14"/>
        <v>330200</v>
      </c>
      <c r="M93" s="61">
        <f t="shared" si="14"/>
        <v>0</v>
      </c>
      <c r="N93" s="205">
        <f t="shared" si="14"/>
        <v>9443600</v>
      </c>
    </row>
    <row r="94" spans="1:14" s="56" customFormat="1" ht="49.5" customHeight="1">
      <c r="A94" s="189" t="s">
        <v>175</v>
      </c>
      <c r="B94" s="60" t="s">
        <v>176</v>
      </c>
      <c r="C94" s="57">
        <f>D94+G94</f>
        <v>8125600</v>
      </c>
      <c r="D94" s="61"/>
      <c r="E94" s="61"/>
      <c r="F94" s="61"/>
      <c r="G94" s="61">
        <f>G95</f>
        <v>8125600</v>
      </c>
      <c r="H94" s="61"/>
      <c r="I94" s="61"/>
      <c r="J94" s="61"/>
      <c r="K94" s="61"/>
      <c r="L94" s="61"/>
      <c r="M94" s="61"/>
      <c r="N94" s="205">
        <f>SUM(H94,C94)</f>
        <v>8125600</v>
      </c>
    </row>
    <row r="95" spans="1:14" s="56" customFormat="1" ht="107.25" customHeight="1">
      <c r="A95" s="190" t="s">
        <v>203</v>
      </c>
      <c r="B95" s="180" t="s">
        <v>193</v>
      </c>
      <c r="C95" s="47">
        <f>SUM(G95,D95)</f>
        <v>8125600</v>
      </c>
      <c r="D95" s="191"/>
      <c r="E95" s="191"/>
      <c r="F95" s="191"/>
      <c r="G95" s="191">
        <v>8125600</v>
      </c>
      <c r="H95" s="191"/>
      <c r="I95" s="191"/>
      <c r="J95" s="191"/>
      <c r="K95" s="191"/>
      <c r="L95" s="191"/>
      <c r="M95" s="191"/>
      <c r="N95" s="46">
        <f>SUM(H95,C95)</f>
        <v>8125600</v>
      </c>
    </row>
    <row r="96" spans="1:14" s="56" customFormat="1" ht="34.5" customHeight="1">
      <c r="A96" s="119" t="s">
        <v>27</v>
      </c>
      <c r="B96" s="60" t="s">
        <v>8</v>
      </c>
      <c r="C96" s="57">
        <f>C97+C99+C98</f>
        <v>27800</v>
      </c>
      <c r="D96" s="57">
        <f aca="true" t="shared" si="15" ref="D96:N96">D97+D99+D98</f>
        <v>15800</v>
      </c>
      <c r="E96" s="57">
        <f t="shared" si="15"/>
        <v>0</v>
      </c>
      <c r="F96" s="57">
        <f t="shared" si="15"/>
        <v>0</v>
      </c>
      <c r="G96" s="57">
        <f t="shared" si="15"/>
        <v>12000</v>
      </c>
      <c r="H96" s="57">
        <f t="shared" si="15"/>
        <v>-21500</v>
      </c>
      <c r="I96" s="57">
        <f t="shared" si="15"/>
        <v>0</v>
      </c>
      <c r="J96" s="57">
        <f t="shared" si="15"/>
        <v>0</v>
      </c>
      <c r="K96" s="57">
        <f t="shared" si="15"/>
        <v>0</v>
      </c>
      <c r="L96" s="57">
        <f t="shared" si="15"/>
        <v>-21500</v>
      </c>
      <c r="M96" s="57">
        <f t="shared" si="15"/>
        <v>0</v>
      </c>
      <c r="N96" s="206">
        <f t="shared" si="15"/>
        <v>6300</v>
      </c>
    </row>
    <row r="97" spans="1:14" ht="98.25" customHeight="1">
      <c r="A97" s="158" t="s">
        <v>126</v>
      </c>
      <c r="B97" s="151" t="s">
        <v>124</v>
      </c>
      <c r="C97" s="47">
        <f>SUM(G97,D97)</f>
        <v>-18000</v>
      </c>
      <c r="D97" s="44"/>
      <c r="E97" s="78"/>
      <c r="F97" s="78"/>
      <c r="G97" s="120">
        <v>-18000</v>
      </c>
      <c r="H97" s="55">
        <f>I97+L97</f>
        <v>-21500</v>
      </c>
      <c r="I97" s="78"/>
      <c r="J97" s="78"/>
      <c r="K97" s="45"/>
      <c r="L97" s="44">
        <v>-21500</v>
      </c>
      <c r="M97" s="45"/>
      <c r="N97" s="46">
        <f>SUM(H97,C97)</f>
        <v>-39500</v>
      </c>
    </row>
    <row r="98" spans="1:14" ht="40.5" customHeight="1">
      <c r="A98" s="156" t="s">
        <v>207</v>
      </c>
      <c r="B98" s="151" t="s">
        <v>208</v>
      </c>
      <c r="C98" s="47">
        <f>SUM(G98,D98)</f>
        <v>30000</v>
      </c>
      <c r="D98" s="44"/>
      <c r="E98" s="78"/>
      <c r="F98" s="78"/>
      <c r="G98" s="120">
        <v>30000</v>
      </c>
      <c r="H98" s="47"/>
      <c r="I98" s="78"/>
      <c r="J98" s="78"/>
      <c r="K98" s="45"/>
      <c r="L98" s="44"/>
      <c r="M98" s="45"/>
      <c r="N98" s="46">
        <f>SUM(H98,C98)</f>
        <v>30000</v>
      </c>
    </row>
    <row r="99" spans="1:14" ht="89.25" customHeight="1">
      <c r="A99" s="156" t="s">
        <v>173</v>
      </c>
      <c r="B99" s="151" t="s">
        <v>174</v>
      </c>
      <c r="C99" s="47">
        <f>D99+G99</f>
        <v>15800</v>
      </c>
      <c r="D99" s="44">
        <v>15800</v>
      </c>
      <c r="E99" s="78"/>
      <c r="F99" s="78"/>
      <c r="G99" s="120"/>
      <c r="H99" s="47"/>
      <c r="I99" s="78"/>
      <c r="J99" s="78"/>
      <c r="K99" s="45"/>
      <c r="L99" s="44"/>
      <c r="M99" s="45"/>
      <c r="N99" s="46">
        <f>SUM(H99,C99)</f>
        <v>15800</v>
      </c>
    </row>
    <row r="100" spans="1:14" ht="46.5" customHeight="1">
      <c r="A100" s="154" t="s">
        <v>165</v>
      </c>
      <c r="B100" s="60" t="s">
        <v>166</v>
      </c>
      <c r="C100" s="57">
        <f>SUM(G100,D100)</f>
        <v>960000</v>
      </c>
      <c r="D100" s="122">
        <f>D101</f>
        <v>0</v>
      </c>
      <c r="E100" s="122">
        <f>E101</f>
        <v>0</v>
      </c>
      <c r="F100" s="122">
        <f>F101</f>
        <v>0</v>
      </c>
      <c r="G100" s="122">
        <f>G101</f>
        <v>960000</v>
      </c>
      <c r="H100" s="57">
        <f>H101+H105</f>
        <v>351700</v>
      </c>
      <c r="I100" s="122">
        <f>I101</f>
        <v>0</v>
      </c>
      <c r="J100" s="122">
        <f>J101</f>
        <v>0</v>
      </c>
      <c r="K100" s="122">
        <f>K101</f>
        <v>0</v>
      </c>
      <c r="L100" s="122">
        <f>L101</f>
        <v>351700</v>
      </c>
      <c r="M100" s="122">
        <f>M101</f>
        <v>0</v>
      </c>
      <c r="N100" s="144">
        <f>SUM(H100,C100)</f>
        <v>1311700</v>
      </c>
    </row>
    <row r="101" spans="1:14" ht="106.5" customHeight="1" thickBot="1">
      <c r="A101" s="158" t="s">
        <v>126</v>
      </c>
      <c r="B101" s="151" t="s">
        <v>124</v>
      </c>
      <c r="C101" s="47">
        <f>SUM(G101,D101)</f>
        <v>960000</v>
      </c>
      <c r="D101" s="109"/>
      <c r="E101" s="78"/>
      <c r="F101" s="78"/>
      <c r="G101" s="120">
        <f>18000+942000</f>
        <v>960000</v>
      </c>
      <c r="H101" s="55">
        <f>I101+L101</f>
        <v>351700</v>
      </c>
      <c r="I101" s="78"/>
      <c r="J101" s="78"/>
      <c r="K101" s="45"/>
      <c r="L101" s="44">
        <f>21500+330200</f>
        <v>351700</v>
      </c>
      <c r="M101" s="45"/>
      <c r="N101" s="46">
        <f>SUM(H101,C101)</f>
        <v>1311700</v>
      </c>
    </row>
    <row r="102" spans="1:14" s="56" customFormat="1" ht="33" customHeight="1" thickBot="1">
      <c r="A102" s="155"/>
      <c r="B102" s="62" t="s">
        <v>31</v>
      </c>
      <c r="C102" s="76">
        <f aca="true" t="shared" si="16" ref="C102:N102">C92+C93</f>
        <v>20434900</v>
      </c>
      <c r="D102" s="76">
        <f t="shared" si="16"/>
        <v>19069312</v>
      </c>
      <c r="E102" s="76">
        <f t="shared" si="16"/>
        <v>13084101</v>
      </c>
      <c r="F102" s="76">
        <f t="shared" si="16"/>
        <v>-38710</v>
      </c>
      <c r="G102" s="76">
        <f t="shared" si="16"/>
        <v>1395588</v>
      </c>
      <c r="H102" s="76">
        <f t="shared" si="16"/>
        <v>-7295322</v>
      </c>
      <c r="I102" s="76">
        <f t="shared" si="16"/>
        <v>-220500</v>
      </c>
      <c r="J102" s="76">
        <f t="shared" si="16"/>
        <v>0</v>
      </c>
      <c r="K102" s="82">
        <f t="shared" si="16"/>
        <v>0</v>
      </c>
      <c r="L102" s="82">
        <f>L92+L93</f>
        <v>-7074822</v>
      </c>
      <c r="M102" s="82">
        <f t="shared" si="16"/>
        <v>-7625522</v>
      </c>
      <c r="N102" s="83">
        <f t="shared" si="16"/>
        <v>13139578</v>
      </c>
    </row>
    <row r="103" spans="1:14" ht="13.5" customHeight="1">
      <c r="A103" s="35"/>
      <c r="C103" s="4"/>
      <c r="D103" s="2"/>
      <c r="E103" s="2"/>
      <c r="F103" s="2"/>
      <c r="G103" s="2"/>
      <c r="H103" s="6"/>
      <c r="I103" s="2"/>
      <c r="J103" s="2"/>
      <c r="K103" s="2"/>
      <c r="L103" s="2"/>
      <c r="M103" s="2"/>
      <c r="N103" s="4"/>
    </row>
    <row r="104" spans="1:14" ht="18.75">
      <c r="A104" s="15"/>
      <c r="B104" s="18"/>
      <c r="C104" s="4"/>
      <c r="D104" s="2"/>
      <c r="E104" s="2"/>
      <c r="F104" s="2"/>
      <c r="G104" s="2"/>
      <c r="H104" s="6"/>
      <c r="I104" s="2"/>
      <c r="J104" s="2"/>
      <c r="K104" s="19"/>
      <c r="L104" s="2"/>
      <c r="M104" s="2"/>
      <c r="N104" s="74"/>
    </row>
    <row r="105" spans="1:14" ht="18.75">
      <c r="A105" s="16"/>
      <c r="B105" s="233" t="s">
        <v>123</v>
      </c>
      <c r="C105" s="233"/>
      <c r="D105" s="233"/>
      <c r="E105" s="28"/>
      <c r="G105" s="33"/>
      <c r="H105" s="34"/>
      <c r="I105" s="33"/>
      <c r="J105" s="33"/>
      <c r="K105" s="29" t="s">
        <v>118</v>
      </c>
      <c r="L105" s="33"/>
      <c r="M105" s="2"/>
      <c r="N105" s="4"/>
    </row>
    <row r="106" spans="1:14" ht="12.75">
      <c r="A106" s="3"/>
      <c r="C106" s="4"/>
      <c r="D106" s="2"/>
      <c r="E106" s="2"/>
      <c r="F106" s="2"/>
      <c r="G106" s="2"/>
      <c r="H106" s="6"/>
      <c r="I106" s="2"/>
      <c r="J106" s="2"/>
      <c r="K106" s="2"/>
      <c r="L106" s="2"/>
      <c r="M106" s="2"/>
      <c r="N106" s="4"/>
    </row>
    <row r="107" spans="1:3" ht="15">
      <c r="A107" s="15"/>
      <c r="C107" s="108"/>
    </row>
    <row r="108" spans="1:3" ht="13.5" thickBot="1">
      <c r="A108" s="15"/>
      <c r="C108" s="40"/>
    </row>
    <row r="109" spans="1:14" ht="12.75">
      <c r="A109" s="15"/>
      <c r="B109" s="84" t="s">
        <v>29</v>
      </c>
      <c r="C109" s="85">
        <f>C92-'додаток 2'!C41</f>
        <v>0</v>
      </c>
      <c r="D109" s="86">
        <f>D92-'додаток 2'!D41</f>
        <v>0</v>
      </c>
      <c r="E109" s="86">
        <f>E92-'додаток 2'!E41</f>
        <v>0</v>
      </c>
      <c r="F109" s="86">
        <f>F92-'додаток 2'!F41</f>
        <v>0</v>
      </c>
      <c r="G109" s="86">
        <f>G92-'додаток 2'!G41</f>
        <v>0</v>
      </c>
      <c r="H109" s="87">
        <f>H92-'додаток 2'!H41</f>
        <v>0</v>
      </c>
      <c r="I109" s="86">
        <f>I92-'додаток 2'!I41</f>
        <v>0</v>
      </c>
      <c r="J109" s="86">
        <f>J92-'додаток 2'!J41</f>
        <v>0</v>
      </c>
      <c r="K109" s="86">
        <f>K92-'додаток 2'!K41</f>
        <v>0</v>
      </c>
      <c r="L109" s="86">
        <f>L92-'додаток 2'!L41</f>
        <v>0</v>
      </c>
      <c r="M109" s="86">
        <f>M92-'додаток 2'!M41</f>
        <v>0</v>
      </c>
      <c r="N109" s="88">
        <f>N92-'додаток 2'!N41</f>
        <v>0</v>
      </c>
    </row>
    <row r="110" spans="1:14" ht="13.5" thickBot="1">
      <c r="A110" s="15"/>
      <c r="B110" s="89" t="s">
        <v>28</v>
      </c>
      <c r="C110" s="90">
        <f>C102-'додаток 2'!C47</f>
        <v>0</v>
      </c>
      <c r="D110" s="91">
        <f>D102-'додаток 2'!D47</f>
        <v>0</v>
      </c>
      <c r="E110" s="91">
        <f>E102-'додаток 2'!E47</f>
        <v>0</v>
      </c>
      <c r="F110" s="91">
        <f>F102-'додаток 2'!F47</f>
        <v>0</v>
      </c>
      <c r="G110" s="91">
        <f>G102-'додаток 2'!G47</f>
        <v>0</v>
      </c>
      <c r="H110" s="92">
        <f>H102-'додаток 2'!H47</f>
        <v>0</v>
      </c>
      <c r="I110" s="91">
        <f>I102-'додаток 2'!I47</f>
        <v>0</v>
      </c>
      <c r="J110" s="91">
        <f>J102-'додаток 2'!J47</f>
        <v>0</v>
      </c>
      <c r="K110" s="91">
        <f>K102-'додаток 2'!K47</f>
        <v>0</v>
      </c>
      <c r="L110" s="91">
        <f>L102-'додаток 2'!L47</f>
        <v>0</v>
      </c>
      <c r="M110" s="91">
        <f>M102-'додаток 2'!M47</f>
        <v>0</v>
      </c>
      <c r="N110" s="93">
        <f>N102-'додаток 2'!N47</f>
        <v>0</v>
      </c>
    </row>
    <row r="111" spans="1:14" ht="12.75">
      <c r="A111" s="15"/>
      <c r="B111" s="12" t="s">
        <v>30</v>
      </c>
      <c r="C111" s="66">
        <f>C102-'[1]додаток 1уточ.'!$C$23</f>
        <v>0</v>
      </c>
      <c r="D111" s="66"/>
      <c r="E111" s="66"/>
      <c r="F111" s="66"/>
      <c r="G111" s="66"/>
      <c r="H111" s="66">
        <f>H102-'[1]додаток 1уточ.'!$D$23</f>
        <v>0</v>
      </c>
      <c r="I111" s="66"/>
      <c r="J111" s="66">
        <f>J102-J118</f>
        <v>0</v>
      </c>
      <c r="K111" s="66">
        <f>K102-K118</f>
        <v>0</v>
      </c>
      <c r="L111" s="66"/>
      <c r="M111" s="66">
        <f>M102-'[1]додаток 1уточ.'!$E$23</f>
        <v>0</v>
      </c>
      <c r="N111" s="66">
        <f>N102-'[1]додаток 1уточ.'!$F$23</f>
        <v>0</v>
      </c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spans="1:14" ht="12.75">
      <c r="A119" s="15"/>
      <c r="N119" s="1">
        <v>3594718</v>
      </c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  <row r="193" ht="12.75">
      <c r="A193" s="15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15"/>
    </row>
    <row r="225" ht="12.75">
      <c r="A225" s="15"/>
    </row>
    <row r="226" ht="12.75">
      <c r="A226" s="15"/>
    </row>
    <row r="227" ht="12.75">
      <c r="A227" s="15"/>
    </row>
    <row r="228" ht="12.75">
      <c r="A228" s="15"/>
    </row>
    <row r="229" ht="12.75">
      <c r="A229" s="15"/>
    </row>
    <row r="230" ht="12.75">
      <c r="A230" s="15"/>
    </row>
    <row r="231" ht="12.75">
      <c r="A231" s="15"/>
    </row>
    <row r="232" ht="12.75">
      <c r="A232" s="15"/>
    </row>
    <row r="233" ht="12.75">
      <c r="A233" s="15"/>
    </row>
    <row r="234" ht="12.75">
      <c r="A234" s="15"/>
    </row>
    <row r="235" ht="12.75">
      <c r="A235" s="15"/>
    </row>
    <row r="236" ht="12.75">
      <c r="A236" s="15"/>
    </row>
    <row r="237" ht="12.75">
      <c r="A237" s="15"/>
    </row>
    <row r="238" ht="12.75">
      <c r="A238" s="15"/>
    </row>
    <row r="239" ht="12.75">
      <c r="A239" s="15"/>
    </row>
    <row r="240" ht="12.75">
      <c r="A240" s="15"/>
    </row>
    <row r="241" ht="12.75">
      <c r="A241" s="15"/>
    </row>
    <row r="242" ht="12.75">
      <c r="A242" s="15"/>
    </row>
    <row r="243" ht="12.75">
      <c r="A243" s="15"/>
    </row>
    <row r="244" ht="12.75">
      <c r="A244" s="15"/>
    </row>
    <row r="245" ht="12.75">
      <c r="A245" s="15"/>
    </row>
    <row r="246" ht="12.75">
      <c r="A246" s="15"/>
    </row>
    <row r="247" ht="12.75">
      <c r="A247" s="15"/>
    </row>
    <row r="248" ht="12.75">
      <c r="A248" s="15"/>
    </row>
    <row r="249" ht="12.75">
      <c r="A249" s="15"/>
    </row>
    <row r="250" ht="12.75">
      <c r="A250" s="15"/>
    </row>
    <row r="251" ht="12.75">
      <c r="A251" s="15"/>
    </row>
    <row r="252" ht="12.75">
      <c r="A252" s="15"/>
    </row>
    <row r="253" ht="12.75">
      <c r="A253" s="15"/>
    </row>
    <row r="254" ht="12.75">
      <c r="A254" s="15"/>
    </row>
    <row r="255" ht="12.75">
      <c r="A255" s="15"/>
    </row>
    <row r="256" ht="12.75">
      <c r="A256" s="15"/>
    </row>
    <row r="257" ht="12.75">
      <c r="A257" s="15"/>
    </row>
    <row r="258" ht="12.75">
      <c r="A258" s="15"/>
    </row>
    <row r="259" ht="12.75">
      <c r="A259" s="15"/>
    </row>
    <row r="260" ht="12.75">
      <c r="A260" s="15"/>
    </row>
    <row r="261" ht="12.75">
      <c r="A261" s="15"/>
    </row>
    <row r="262" ht="12.75">
      <c r="A262" s="15"/>
    </row>
    <row r="263" ht="12.75">
      <c r="A263" s="15"/>
    </row>
    <row r="264" ht="12.75">
      <c r="A264" s="15"/>
    </row>
    <row r="265" ht="12.75">
      <c r="A265" s="15"/>
    </row>
    <row r="266" ht="12.75">
      <c r="A266" s="15"/>
    </row>
    <row r="267" ht="12.75">
      <c r="A267" s="15"/>
    </row>
    <row r="268" ht="12.75">
      <c r="A268" s="15"/>
    </row>
    <row r="269" ht="12.75">
      <c r="A269" s="15"/>
    </row>
    <row r="270" ht="12.75">
      <c r="A270" s="15"/>
    </row>
    <row r="271" ht="12.75">
      <c r="A271" s="15"/>
    </row>
    <row r="272" ht="12.75">
      <c r="A272" s="15"/>
    </row>
    <row r="273" ht="12.75">
      <c r="A273" s="15"/>
    </row>
    <row r="274" ht="12.75">
      <c r="A274" s="15"/>
    </row>
    <row r="275" ht="12.75">
      <c r="A275" s="15"/>
    </row>
  </sheetData>
  <mergeCells count="16">
    <mergeCell ref="A3:A5"/>
    <mergeCell ref="B105:D105"/>
    <mergeCell ref="C3:G3"/>
    <mergeCell ref="H3:M3"/>
    <mergeCell ref="M5:M6"/>
    <mergeCell ref="I4:L4"/>
    <mergeCell ref="N3:N6"/>
    <mergeCell ref="D4:G4"/>
    <mergeCell ref="C4:C6"/>
    <mergeCell ref="E5:F5"/>
    <mergeCell ref="D5:D6"/>
    <mergeCell ref="G5:G6"/>
    <mergeCell ref="H4:H6"/>
    <mergeCell ref="I5:I6"/>
    <mergeCell ref="J5:K5"/>
    <mergeCell ref="L5:L6"/>
  </mergeCells>
  <printOptions horizontalCentered="1"/>
  <pageMargins left="0.24" right="0.1968503937007874" top="0.68" bottom="0.22" header="0.2755905511811024" footer="0.2362204724409449"/>
  <pageSetup horizontalDpi="600" verticalDpi="600" orientation="landscape" paperSize="9" scale="55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49"/>
  <sheetViews>
    <sheetView showZeros="0" zoomScale="80" zoomScaleNormal="80" zoomScaleSheetLayoutView="75" workbookViewId="0" topLeftCell="A8">
      <pane xSplit="2" ySplit="5" topLeftCell="C13" activePane="bottomRight" state="frozen"/>
      <selection pane="topLeft" activeCell="A8" sqref="A8"/>
      <selection pane="topRight" activeCell="C8" sqref="C8"/>
      <selection pane="bottomLeft" activeCell="A13" sqref="A13"/>
      <selection pane="bottomRight" activeCell="A45" sqref="A45"/>
    </sheetView>
  </sheetViews>
  <sheetFormatPr defaultColWidth="9.33203125" defaultRowHeight="12.75"/>
  <cols>
    <col min="1" max="1" width="10" style="9" customWidth="1"/>
    <col min="2" max="2" width="39.16015625" style="11" customWidth="1"/>
    <col min="3" max="3" width="18.66015625" style="10" customWidth="1"/>
    <col min="4" max="4" width="18.83203125" style="7" customWidth="1"/>
    <col min="5" max="5" width="16.83203125" style="7" customWidth="1"/>
    <col min="6" max="6" width="15.5" style="7" customWidth="1"/>
    <col min="7" max="7" width="16.83203125" style="7" customWidth="1"/>
    <col min="8" max="8" width="17.83203125" style="10" customWidth="1"/>
    <col min="9" max="9" width="18.83203125" style="7" customWidth="1"/>
    <col min="10" max="11" width="16.83203125" style="7" customWidth="1"/>
    <col min="12" max="12" width="17.16015625" style="7" customWidth="1"/>
    <col min="13" max="13" width="16" style="7" customWidth="1"/>
    <col min="14" max="14" width="18.33203125" style="10" customWidth="1"/>
    <col min="15" max="16384" width="9.33203125" style="7" customWidth="1"/>
  </cols>
  <sheetData>
    <row r="5" spans="1:14" ht="33.75" customHeight="1">
      <c r="A5" s="235" t="s">
        <v>168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</row>
    <row r="6" spans="1:14" ht="26.25" customHeight="1">
      <c r="A6" s="235" t="s">
        <v>1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</row>
    <row r="7" ht="20.25" customHeight="1" thickBot="1">
      <c r="N7" s="41" t="s">
        <v>22</v>
      </c>
    </row>
    <row r="8" spans="1:14" ht="27.75" customHeight="1" thickBot="1">
      <c r="A8" s="241" t="s">
        <v>15</v>
      </c>
      <c r="B8" s="237" t="s">
        <v>14</v>
      </c>
      <c r="C8" s="234" t="s">
        <v>4</v>
      </c>
      <c r="D8" s="217"/>
      <c r="E8" s="217"/>
      <c r="F8" s="217"/>
      <c r="G8" s="218"/>
      <c r="H8" s="216" t="s">
        <v>6</v>
      </c>
      <c r="I8" s="234"/>
      <c r="J8" s="234"/>
      <c r="K8" s="234"/>
      <c r="L8" s="234"/>
      <c r="M8" s="219"/>
      <c r="N8" s="213" t="s">
        <v>3</v>
      </c>
    </row>
    <row r="9" spans="1:14" ht="22.5" customHeight="1" thickBot="1">
      <c r="A9" s="242"/>
      <c r="B9" s="212"/>
      <c r="C9" s="219" t="s">
        <v>5</v>
      </c>
      <c r="D9" s="216" t="s">
        <v>9</v>
      </c>
      <c r="E9" s="217"/>
      <c r="F9" s="217"/>
      <c r="G9" s="218"/>
      <c r="H9" s="226" t="s">
        <v>5</v>
      </c>
      <c r="I9" s="216" t="s">
        <v>9</v>
      </c>
      <c r="J9" s="217"/>
      <c r="K9" s="217"/>
      <c r="L9" s="217"/>
      <c r="M9" s="20"/>
      <c r="N9" s="214"/>
    </row>
    <row r="10" spans="1:14" ht="22.5" customHeight="1" thickBot="1">
      <c r="A10" s="242"/>
      <c r="B10" s="212"/>
      <c r="C10" s="220"/>
      <c r="D10" s="222" t="s">
        <v>7</v>
      </c>
      <c r="E10" s="216" t="s">
        <v>10</v>
      </c>
      <c r="F10" s="218"/>
      <c r="G10" s="224" t="s">
        <v>18</v>
      </c>
      <c r="H10" s="227"/>
      <c r="I10" s="222" t="s">
        <v>20</v>
      </c>
      <c r="J10" s="229" t="s">
        <v>10</v>
      </c>
      <c r="K10" s="221"/>
      <c r="L10" s="224" t="s">
        <v>18</v>
      </c>
      <c r="M10" s="224" t="s">
        <v>21</v>
      </c>
      <c r="N10" s="214"/>
    </row>
    <row r="11" spans="1:14" ht="64.5" customHeight="1" thickBot="1">
      <c r="A11" s="242"/>
      <c r="B11" s="212"/>
      <c r="C11" s="220"/>
      <c r="D11" s="238"/>
      <c r="E11" s="67" t="s">
        <v>16</v>
      </c>
      <c r="F11" s="68" t="s">
        <v>17</v>
      </c>
      <c r="G11" s="239"/>
      <c r="H11" s="227"/>
      <c r="I11" s="238"/>
      <c r="J11" s="67" t="s">
        <v>16</v>
      </c>
      <c r="K11" s="68" t="s">
        <v>17</v>
      </c>
      <c r="L11" s="239"/>
      <c r="M11" s="239"/>
      <c r="N11" s="240"/>
    </row>
    <row r="12" spans="1:14" s="25" customFormat="1" ht="17.25" customHeight="1" thickBot="1">
      <c r="A12" s="96">
        <v>1</v>
      </c>
      <c r="B12" s="104">
        <v>2</v>
      </c>
      <c r="C12" s="100">
        <v>3</v>
      </c>
      <c r="D12" s="70">
        <v>4</v>
      </c>
      <c r="E12" s="70">
        <v>5</v>
      </c>
      <c r="F12" s="70">
        <v>6</v>
      </c>
      <c r="G12" s="70">
        <v>7</v>
      </c>
      <c r="H12" s="69" t="s">
        <v>19</v>
      </c>
      <c r="I12" s="70">
        <v>9</v>
      </c>
      <c r="J12" s="70">
        <v>10</v>
      </c>
      <c r="K12" s="70">
        <v>11</v>
      </c>
      <c r="L12" s="70">
        <v>12</v>
      </c>
      <c r="M12" s="70">
        <v>13</v>
      </c>
      <c r="N12" s="71" t="s">
        <v>2</v>
      </c>
    </row>
    <row r="13" spans="1:15" ht="30" customHeight="1">
      <c r="A13" s="159" t="s">
        <v>121</v>
      </c>
      <c r="B13" s="137" t="s">
        <v>122</v>
      </c>
      <c r="C13" s="160">
        <f>D13+G13</f>
        <v>5004210</v>
      </c>
      <c r="D13" s="161">
        <f>'додаток 3'!D11-'додаток 3'!D23+'додаток 3'!D46</f>
        <v>5004210</v>
      </c>
      <c r="E13" s="161">
        <f>'додаток 3'!E11-'додаток 3'!E23+'додаток 3'!E46</f>
        <v>3258800</v>
      </c>
      <c r="F13" s="161">
        <f>'додаток 3'!F11-'додаток 3'!F23+'додаток 3'!F46</f>
        <v>0</v>
      </c>
      <c r="G13" s="161">
        <f>'додаток 3'!G11-'додаток 3'!G23+'додаток 3'!G46</f>
        <v>0</v>
      </c>
      <c r="H13" s="160">
        <f>I13+L13</f>
        <v>0</v>
      </c>
      <c r="I13" s="161">
        <f>'додаток 3'!I11-'додаток 3'!I23</f>
        <v>0</v>
      </c>
      <c r="J13" s="161">
        <f>'додаток 3'!J11-'додаток 3'!J23</f>
        <v>0</v>
      </c>
      <c r="K13" s="161">
        <f>'додаток 3'!K11-'додаток 3'!K23</f>
        <v>0</v>
      </c>
      <c r="L13" s="161">
        <f>'додаток 3'!L11-'додаток 3'!L23</f>
        <v>0</v>
      </c>
      <c r="M13" s="161">
        <f>'додаток 3'!M11-'додаток 3'!M23</f>
        <v>0</v>
      </c>
      <c r="N13" s="162">
        <f aca="true" t="shared" si="0" ref="N13:N40">SUM(H13,C13)</f>
        <v>5004210</v>
      </c>
      <c r="O13" s="38"/>
    </row>
    <row r="14" spans="1:15" ht="28.5" customHeight="1">
      <c r="A14" s="97" t="s">
        <v>35</v>
      </c>
      <c r="B14" s="94" t="s">
        <v>36</v>
      </c>
      <c r="C14" s="95">
        <f aca="true" t="shared" si="1" ref="C14:C35">D14+G14</f>
        <v>11453800</v>
      </c>
      <c r="D14" s="79">
        <f>'додаток 3'!D24-'додаток 3'!D45-'додаток 3'!D46</f>
        <v>11453800</v>
      </c>
      <c r="E14" s="79">
        <f>'додаток 3'!E24-'додаток 3'!E45-'додаток 3'!E46</f>
        <v>8377230</v>
      </c>
      <c r="F14" s="79">
        <f>'додаток 3'!F24-'додаток 3'!F45-'додаток 3'!F46</f>
        <v>0</v>
      </c>
      <c r="G14" s="79">
        <f>'додаток 3'!G24-'додаток 3'!G45-'додаток 3'!G46</f>
        <v>0</v>
      </c>
      <c r="H14" s="95">
        <f>I14+L14</f>
        <v>0</v>
      </c>
      <c r="I14" s="79">
        <f>'додаток 3'!I24-'додаток 3'!I45</f>
        <v>0</v>
      </c>
      <c r="J14" s="79">
        <f>'додаток 3'!J24-'додаток 3'!J45</f>
        <v>0</v>
      </c>
      <c r="K14" s="79">
        <f>'додаток 3'!K24-'додаток 3'!K45</f>
        <v>0</v>
      </c>
      <c r="L14" s="79">
        <f>'додаток 3'!L24-'додаток 3'!L45</f>
        <v>0</v>
      </c>
      <c r="M14" s="79">
        <f>'додаток 3'!M24-'додаток 3'!M45</f>
        <v>0</v>
      </c>
      <c r="N14" s="75">
        <f t="shared" si="0"/>
        <v>11453800</v>
      </c>
      <c r="O14" s="38"/>
    </row>
    <row r="15" spans="1:15" ht="39" customHeight="1">
      <c r="A15" s="136" t="s">
        <v>63</v>
      </c>
      <c r="B15" s="138" t="s">
        <v>64</v>
      </c>
      <c r="C15" s="95">
        <f t="shared" si="1"/>
        <v>1305100</v>
      </c>
      <c r="D15" s="95">
        <f>D16+D23+D24+D18+D19+D20+D22+D17+D21</f>
        <v>881512</v>
      </c>
      <c r="E15" s="95">
        <f>E16+E23+E24+E18+E19+E20+E22+E17+E21</f>
        <v>740720</v>
      </c>
      <c r="F15" s="95">
        <f>F16+F23+F24+F18+F19+F20+F22+F17+F21</f>
        <v>-38710</v>
      </c>
      <c r="G15" s="95">
        <f>G16+G23+G24+G18+G19+G20+G22+G17+G21</f>
        <v>423588</v>
      </c>
      <c r="H15" s="157"/>
      <c r="I15" s="157"/>
      <c r="J15" s="157"/>
      <c r="K15" s="157"/>
      <c r="L15" s="157"/>
      <c r="M15" s="157"/>
      <c r="N15" s="75">
        <f t="shared" si="0"/>
        <v>1305100</v>
      </c>
      <c r="O15" s="38"/>
    </row>
    <row r="16" spans="1:15" ht="19.5" customHeight="1">
      <c r="A16" s="117" t="s">
        <v>44</v>
      </c>
      <c r="B16" s="81" t="s">
        <v>65</v>
      </c>
      <c r="C16" s="47">
        <f>D16+G16</f>
        <v>61635</v>
      </c>
      <c r="D16" s="42">
        <v>61635</v>
      </c>
      <c r="E16" s="42">
        <v>45254</v>
      </c>
      <c r="F16" s="109"/>
      <c r="G16" s="109"/>
      <c r="H16" s="111"/>
      <c r="I16" s="109"/>
      <c r="J16" s="109"/>
      <c r="K16" s="109"/>
      <c r="L16" s="109"/>
      <c r="M16" s="109"/>
      <c r="N16" s="46">
        <f t="shared" si="0"/>
        <v>61635</v>
      </c>
      <c r="O16" s="38"/>
    </row>
    <row r="17" spans="1:15" ht="30" customHeight="1">
      <c r="A17" s="133" t="s">
        <v>117</v>
      </c>
      <c r="B17" s="124" t="s">
        <v>116</v>
      </c>
      <c r="C17" s="47">
        <f>D17+G17</f>
        <v>7865</v>
      </c>
      <c r="D17" s="42">
        <v>7865</v>
      </c>
      <c r="E17" s="42">
        <v>5774</v>
      </c>
      <c r="F17" s="109"/>
      <c r="G17" s="109"/>
      <c r="H17" s="111"/>
      <c r="I17" s="109"/>
      <c r="J17" s="109"/>
      <c r="K17" s="109"/>
      <c r="L17" s="109"/>
      <c r="M17" s="109"/>
      <c r="N17" s="46">
        <f t="shared" si="0"/>
        <v>7865</v>
      </c>
      <c r="O17" s="38"/>
    </row>
    <row r="18" spans="1:15" ht="26.25" customHeight="1">
      <c r="A18" s="133" t="s">
        <v>108</v>
      </c>
      <c r="B18" s="110" t="s">
        <v>109</v>
      </c>
      <c r="C18" s="47">
        <f t="shared" si="1"/>
        <v>-412017</v>
      </c>
      <c r="D18" s="42">
        <f>133812-585829</f>
        <v>-452017</v>
      </c>
      <c r="E18" s="42">
        <f>98247-265828</f>
        <v>-167581</v>
      </c>
      <c r="F18" s="42">
        <v>-109200</v>
      </c>
      <c r="G18" s="42">
        <v>40000</v>
      </c>
      <c r="H18" s="111"/>
      <c r="I18" s="109"/>
      <c r="J18" s="109"/>
      <c r="K18" s="109"/>
      <c r="L18" s="109"/>
      <c r="M18" s="109"/>
      <c r="N18" s="46">
        <f t="shared" si="0"/>
        <v>-412017</v>
      </c>
      <c r="O18" s="38"/>
    </row>
    <row r="19" spans="1:15" ht="43.5" customHeight="1">
      <c r="A19" s="133" t="s">
        <v>110</v>
      </c>
      <c r="B19" s="124" t="s">
        <v>111</v>
      </c>
      <c r="C19" s="47">
        <f t="shared" si="1"/>
        <v>1164640</v>
      </c>
      <c r="D19" s="42">
        <f>870640-9886-26000</f>
        <v>834754</v>
      </c>
      <c r="E19" s="42">
        <f>639180-19100</f>
        <v>620080</v>
      </c>
      <c r="F19" s="42"/>
      <c r="G19" s="42">
        <f>320000+9886</f>
        <v>329886</v>
      </c>
      <c r="H19" s="111"/>
      <c r="I19" s="109"/>
      <c r="J19" s="109"/>
      <c r="K19" s="109"/>
      <c r="L19" s="109"/>
      <c r="M19" s="109"/>
      <c r="N19" s="46">
        <f t="shared" si="0"/>
        <v>1164640</v>
      </c>
      <c r="O19" s="38"/>
    </row>
    <row r="20" spans="1:15" ht="27" customHeight="1">
      <c r="A20" s="133" t="s">
        <v>112</v>
      </c>
      <c r="B20" s="123" t="s">
        <v>113</v>
      </c>
      <c r="C20" s="47">
        <f t="shared" si="1"/>
        <v>940</v>
      </c>
      <c r="D20" s="42">
        <v>940</v>
      </c>
      <c r="E20" s="42">
        <v>690</v>
      </c>
      <c r="F20" s="42"/>
      <c r="G20" s="42"/>
      <c r="H20" s="111"/>
      <c r="I20" s="109"/>
      <c r="J20" s="109"/>
      <c r="K20" s="109"/>
      <c r="L20" s="109"/>
      <c r="M20" s="109"/>
      <c r="N20" s="46">
        <f t="shared" si="0"/>
        <v>940</v>
      </c>
      <c r="O20" s="38"/>
    </row>
    <row r="21" spans="1:15" ht="30" customHeight="1">
      <c r="A21" s="149" t="s">
        <v>149</v>
      </c>
      <c r="B21" s="124" t="s">
        <v>150</v>
      </c>
      <c r="C21" s="47">
        <f t="shared" si="1"/>
        <v>130062</v>
      </c>
      <c r="D21" s="42">
        <v>130062</v>
      </c>
      <c r="E21" s="42">
        <v>95500</v>
      </c>
      <c r="F21" s="42"/>
      <c r="G21" s="42"/>
      <c r="H21" s="111"/>
      <c r="I21" s="109"/>
      <c r="J21" s="109"/>
      <c r="K21" s="109"/>
      <c r="L21" s="109"/>
      <c r="M21" s="109"/>
      <c r="N21" s="46">
        <f t="shared" si="0"/>
        <v>130062</v>
      </c>
      <c r="O21" s="38"/>
    </row>
    <row r="22" spans="1:15" ht="42" customHeight="1">
      <c r="A22" s="133" t="s">
        <v>114</v>
      </c>
      <c r="B22" s="124" t="s">
        <v>169</v>
      </c>
      <c r="C22" s="47">
        <f t="shared" si="1"/>
        <v>286375</v>
      </c>
      <c r="D22" s="42">
        <f>64546+172127-4000</f>
        <v>232673</v>
      </c>
      <c r="E22" s="42">
        <f>48756+47298-3000</f>
        <v>93054</v>
      </c>
      <c r="F22" s="42">
        <v>70490</v>
      </c>
      <c r="G22" s="42">
        <v>53702</v>
      </c>
      <c r="H22" s="111"/>
      <c r="I22" s="109"/>
      <c r="J22" s="109"/>
      <c r="K22" s="109"/>
      <c r="L22" s="109"/>
      <c r="M22" s="109"/>
      <c r="N22" s="46">
        <f t="shared" si="0"/>
        <v>286375</v>
      </c>
      <c r="O22" s="38"/>
    </row>
    <row r="23" spans="1:15" ht="28.5" customHeight="1">
      <c r="A23" s="135" t="s">
        <v>102</v>
      </c>
      <c r="B23" s="124" t="s">
        <v>103</v>
      </c>
      <c r="C23" s="47">
        <f t="shared" si="1"/>
        <v>32007</v>
      </c>
      <c r="D23" s="42">
        <v>32007</v>
      </c>
      <c r="E23" s="42">
        <v>23500</v>
      </c>
      <c r="F23" s="109"/>
      <c r="G23" s="109"/>
      <c r="H23" s="111"/>
      <c r="I23" s="109"/>
      <c r="J23" s="109"/>
      <c r="K23" s="109"/>
      <c r="L23" s="109"/>
      <c r="M23" s="109"/>
      <c r="N23" s="131">
        <f t="shared" si="0"/>
        <v>32007</v>
      </c>
      <c r="O23" s="38"/>
    </row>
    <row r="24" spans="1:15" ht="19.5" customHeight="1">
      <c r="A24" s="135" t="s">
        <v>104</v>
      </c>
      <c r="B24" s="124" t="s">
        <v>105</v>
      </c>
      <c r="C24" s="47">
        <f t="shared" si="1"/>
        <v>33593</v>
      </c>
      <c r="D24" s="42">
        <f>D25+D26</f>
        <v>33593</v>
      </c>
      <c r="E24" s="42">
        <f>E25+E26</f>
        <v>24449</v>
      </c>
      <c r="F24" s="109"/>
      <c r="G24" s="109"/>
      <c r="H24" s="111"/>
      <c r="I24" s="109"/>
      <c r="J24" s="109"/>
      <c r="K24" s="109"/>
      <c r="L24" s="109"/>
      <c r="M24" s="109"/>
      <c r="N24" s="131">
        <f t="shared" si="0"/>
        <v>33593</v>
      </c>
      <c r="O24" s="38"/>
    </row>
    <row r="25" spans="1:15" ht="52.5" customHeight="1">
      <c r="A25" s="135" t="s">
        <v>73</v>
      </c>
      <c r="B25" s="124" t="s">
        <v>106</v>
      </c>
      <c r="C25" s="47">
        <f t="shared" si="1"/>
        <v>18219</v>
      </c>
      <c r="D25" s="42">
        <v>18219</v>
      </c>
      <c r="E25" s="42">
        <v>13396</v>
      </c>
      <c r="F25" s="109"/>
      <c r="G25" s="109"/>
      <c r="H25" s="111"/>
      <c r="I25" s="109"/>
      <c r="J25" s="109"/>
      <c r="K25" s="109"/>
      <c r="L25" s="109"/>
      <c r="M25" s="109"/>
      <c r="N25" s="131">
        <f t="shared" si="0"/>
        <v>18219</v>
      </c>
      <c r="O25" s="38"/>
    </row>
    <row r="26" spans="1:15" ht="30" customHeight="1">
      <c r="A26" s="135"/>
      <c r="B26" s="124" t="s">
        <v>107</v>
      </c>
      <c r="C26" s="47">
        <f t="shared" si="1"/>
        <v>15374</v>
      </c>
      <c r="D26" s="42">
        <v>15374</v>
      </c>
      <c r="E26" s="42">
        <v>11053</v>
      </c>
      <c r="F26" s="109"/>
      <c r="G26" s="109"/>
      <c r="H26" s="111"/>
      <c r="I26" s="109"/>
      <c r="J26" s="109"/>
      <c r="K26" s="109"/>
      <c r="L26" s="109"/>
      <c r="M26" s="109"/>
      <c r="N26" s="131">
        <f t="shared" si="0"/>
        <v>15374</v>
      </c>
      <c r="O26" s="38"/>
    </row>
    <row r="27" spans="1:15" ht="30" customHeight="1">
      <c r="A27" s="181" t="s">
        <v>195</v>
      </c>
      <c r="B27" s="106" t="s">
        <v>196</v>
      </c>
      <c r="C27" s="95">
        <f>C28+C29</f>
        <v>-500078</v>
      </c>
      <c r="D27" s="95">
        <f aca="true" t="shared" si="2" ref="D27:M27">D28+D29</f>
        <v>0</v>
      </c>
      <c r="E27" s="95">
        <f t="shared" si="2"/>
        <v>0</v>
      </c>
      <c r="F27" s="95">
        <f t="shared" si="2"/>
        <v>0</v>
      </c>
      <c r="G27" s="95">
        <f t="shared" si="2"/>
        <v>-500078</v>
      </c>
      <c r="H27" s="125">
        <f t="shared" si="2"/>
        <v>0</v>
      </c>
      <c r="I27" s="95">
        <f t="shared" si="2"/>
        <v>0</v>
      </c>
      <c r="J27" s="95">
        <f t="shared" si="2"/>
        <v>0</v>
      </c>
      <c r="K27" s="95">
        <f t="shared" si="2"/>
        <v>0</v>
      </c>
      <c r="L27" s="95">
        <f t="shared" si="2"/>
        <v>0</v>
      </c>
      <c r="M27" s="95">
        <f t="shared" si="2"/>
        <v>0</v>
      </c>
      <c r="N27" s="75">
        <f t="shared" si="0"/>
        <v>-500078</v>
      </c>
      <c r="O27" s="38"/>
    </row>
    <row r="28" spans="1:15" ht="30" customHeight="1">
      <c r="A28" s="179" t="s">
        <v>197</v>
      </c>
      <c r="B28" s="124" t="s">
        <v>198</v>
      </c>
      <c r="C28" s="47">
        <f t="shared" si="1"/>
        <v>-10</v>
      </c>
      <c r="D28" s="111"/>
      <c r="E28" s="111"/>
      <c r="F28" s="109"/>
      <c r="G28" s="109">
        <v>-10</v>
      </c>
      <c r="H28" s="111"/>
      <c r="I28" s="109"/>
      <c r="J28" s="109"/>
      <c r="K28" s="109"/>
      <c r="L28" s="109"/>
      <c r="M28" s="109"/>
      <c r="N28" s="131">
        <f t="shared" si="0"/>
        <v>-10</v>
      </c>
      <c r="O28" s="38"/>
    </row>
    <row r="29" spans="1:15" ht="30" customHeight="1">
      <c r="A29" s="179" t="s">
        <v>199</v>
      </c>
      <c r="B29" s="124" t="s">
        <v>200</v>
      </c>
      <c r="C29" s="47">
        <f t="shared" si="1"/>
        <v>-500068</v>
      </c>
      <c r="D29" s="111"/>
      <c r="E29" s="111"/>
      <c r="F29" s="109"/>
      <c r="G29" s="109">
        <f>-500000-68</f>
        <v>-500068</v>
      </c>
      <c r="H29" s="111"/>
      <c r="I29" s="109"/>
      <c r="J29" s="109"/>
      <c r="K29" s="109"/>
      <c r="L29" s="109"/>
      <c r="M29" s="109"/>
      <c r="N29" s="131">
        <f t="shared" si="0"/>
        <v>-500068</v>
      </c>
      <c r="O29" s="38"/>
    </row>
    <row r="30" spans="1:15" ht="32.25" customHeight="1">
      <c r="A30" s="97">
        <v>110000</v>
      </c>
      <c r="B30" s="94" t="s">
        <v>66</v>
      </c>
      <c r="C30" s="95">
        <f t="shared" si="1"/>
        <v>1421700</v>
      </c>
      <c r="D30" s="95">
        <f>'додаток 3'!D61+'додаток 3'!D45</f>
        <v>1421700</v>
      </c>
      <c r="E30" s="95">
        <f>'додаток 3'!E61+'додаток 3'!E45</f>
        <v>521500</v>
      </c>
      <c r="F30" s="95">
        <f>'додаток 3'!F61+'додаток 3'!F45</f>
        <v>0</v>
      </c>
      <c r="G30" s="95">
        <f>'додаток 3'!G61+'додаток 3'!G45</f>
        <v>0</v>
      </c>
      <c r="H30" s="125"/>
      <c r="I30" s="95">
        <f>'додаток 3'!I61+'додаток 3'!I45</f>
        <v>0</v>
      </c>
      <c r="J30" s="95">
        <f>'додаток 3'!J61+'додаток 3'!J45</f>
        <v>0</v>
      </c>
      <c r="K30" s="95">
        <f>'додаток 3'!K61+'додаток 3'!K45</f>
        <v>0</v>
      </c>
      <c r="L30" s="95">
        <f>'додаток 3'!L61+'додаток 3'!L45</f>
        <v>0</v>
      </c>
      <c r="M30" s="95">
        <f>'додаток 3'!M61+'додаток 3'!M45</f>
        <v>0</v>
      </c>
      <c r="N30" s="75">
        <f t="shared" si="0"/>
        <v>1421700</v>
      </c>
      <c r="O30" s="38"/>
    </row>
    <row r="31" spans="1:15" ht="30.75" customHeight="1">
      <c r="A31" s="97">
        <v>130000</v>
      </c>
      <c r="B31" s="94" t="s">
        <v>67</v>
      </c>
      <c r="C31" s="95">
        <f t="shared" si="1"/>
        <v>277290</v>
      </c>
      <c r="D31" s="95">
        <f>'додаток 3'!D71+'додаток 3'!D23</f>
        <v>277290</v>
      </c>
      <c r="E31" s="95">
        <f>'додаток 3'!E71+'додаток 3'!E23</f>
        <v>174851</v>
      </c>
      <c r="F31" s="126">
        <f>'додаток 3'!F71+'додаток 3'!F23</f>
        <v>0</v>
      </c>
      <c r="G31" s="126">
        <f>'додаток 3'!G71+'додаток 3'!G23</f>
        <v>0</v>
      </c>
      <c r="H31" s="125"/>
      <c r="I31" s="126">
        <f>'додаток 3'!I71+'додаток 3'!I23</f>
        <v>0</v>
      </c>
      <c r="J31" s="126">
        <f>'додаток 3'!J71+'додаток 3'!J23</f>
        <v>0</v>
      </c>
      <c r="K31" s="126">
        <f>'додаток 3'!K71+'додаток 3'!K23</f>
        <v>0</v>
      </c>
      <c r="L31" s="125"/>
      <c r="M31" s="125"/>
      <c r="N31" s="75">
        <f t="shared" si="0"/>
        <v>277290</v>
      </c>
      <c r="O31" s="38"/>
    </row>
    <row r="32" spans="1:15" ht="30.75" customHeight="1">
      <c r="A32" s="136">
        <v>150000</v>
      </c>
      <c r="B32" s="138" t="s">
        <v>190</v>
      </c>
      <c r="C32" s="95">
        <f>C33</f>
        <v>0</v>
      </c>
      <c r="D32" s="95">
        <f aca="true" t="shared" si="3" ref="D32:M33">D33</f>
        <v>0</v>
      </c>
      <c r="E32" s="95">
        <f t="shared" si="3"/>
        <v>0</v>
      </c>
      <c r="F32" s="95">
        <f t="shared" si="3"/>
        <v>0</v>
      </c>
      <c r="G32" s="95">
        <f t="shared" si="3"/>
        <v>0</v>
      </c>
      <c r="H32" s="95">
        <f t="shared" si="3"/>
        <v>-7625522</v>
      </c>
      <c r="I32" s="95">
        <f t="shared" si="3"/>
        <v>0</v>
      </c>
      <c r="J32" s="95">
        <f t="shared" si="3"/>
        <v>0</v>
      </c>
      <c r="K32" s="95">
        <f t="shared" si="3"/>
        <v>0</v>
      </c>
      <c r="L32" s="95">
        <f t="shared" si="3"/>
        <v>-7625522</v>
      </c>
      <c r="M32" s="95">
        <f t="shared" si="3"/>
        <v>-7625522</v>
      </c>
      <c r="N32" s="75">
        <f t="shared" si="0"/>
        <v>-7625522</v>
      </c>
      <c r="O32" s="38"/>
    </row>
    <row r="33" spans="1:15" ht="26.25" customHeight="1">
      <c r="A33" s="178">
        <v>150101</v>
      </c>
      <c r="B33" s="124" t="s">
        <v>191</v>
      </c>
      <c r="C33" s="47">
        <f>C34</f>
        <v>0</v>
      </c>
      <c r="D33" s="47">
        <f t="shared" si="3"/>
        <v>0</v>
      </c>
      <c r="E33" s="47">
        <f t="shared" si="3"/>
        <v>0</v>
      </c>
      <c r="F33" s="47">
        <f t="shared" si="3"/>
        <v>0</v>
      </c>
      <c r="G33" s="47">
        <f t="shared" si="3"/>
        <v>0</v>
      </c>
      <c r="H33" s="47">
        <f t="shared" si="3"/>
        <v>-7625522</v>
      </c>
      <c r="I33" s="47">
        <f t="shared" si="3"/>
        <v>0</v>
      </c>
      <c r="J33" s="47">
        <f t="shared" si="3"/>
        <v>0</v>
      </c>
      <c r="K33" s="47">
        <f t="shared" si="3"/>
        <v>0</v>
      </c>
      <c r="L33" s="120">
        <f t="shared" si="3"/>
        <v>-7625522</v>
      </c>
      <c r="M33" s="120">
        <f t="shared" si="3"/>
        <v>-7625522</v>
      </c>
      <c r="N33" s="131">
        <f t="shared" si="0"/>
        <v>-7625522</v>
      </c>
      <c r="O33" s="38"/>
    </row>
    <row r="34" spans="1:15" ht="120">
      <c r="A34" s="179" t="s">
        <v>73</v>
      </c>
      <c r="B34" s="180" t="s">
        <v>192</v>
      </c>
      <c r="C34" s="47">
        <f t="shared" si="1"/>
        <v>0</v>
      </c>
      <c r="D34" s="182"/>
      <c r="E34" s="182"/>
      <c r="F34" s="183"/>
      <c r="G34" s="183"/>
      <c r="H34" s="47">
        <f>I34+L34</f>
        <v>-7625522</v>
      </c>
      <c r="I34" s="183"/>
      <c r="J34" s="183"/>
      <c r="K34" s="183"/>
      <c r="L34" s="184">
        <f>-7625600+78</f>
        <v>-7625522</v>
      </c>
      <c r="M34" s="184">
        <f>-7625600+78</f>
        <v>-7625522</v>
      </c>
      <c r="N34" s="131">
        <f t="shared" si="0"/>
        <v>-7625522</v>
      </c>
      <c r="O34" s="38"/>
    </row>
    <row r="35" spans="1:15" ht="30.75" customHeight="1">
      <c r="A35" s="169">
        <v>240000</v>
      </c>
      <c r="B35" s="105" t="s">
        <v>185</v>
      </c>
      <c r="C35" s="95">
        <f t="shared" si="1"/>
        <v>0</v>
      </c>
      <c r="D35" s="95"/>
      <c r="E35" s="95"/>
      <c r="F35" s="126"/>
      <c r="G35" s="126"/>
      <c r="H35" s="125">
        <f>I35+L35</f>
        <v>0</v>
      </c>
      <c r="I35" s="95">
        <v>-220500</v>
      </c>
      <c r="J35" s="126"/>
      <c r="K35" s="126"/>
      <c r="L35" s="173">
        <v>220500</v>
      </c>
      <c r="M35" s="125"/>
      <c r="N35" s="75">
        <f t="shared" si="0"/>
        <v>0</v>
      </c>
      <c r="O35" s="38"/>
    </row>
    <row r="36" spans="1:15" s="37" customFormat="1" ht="27.75" customHeight="1">
      <c r="A36" s="97" t="s">
        <v>12</v>
      </c>
      <c r="B36" s="105" t="s">
        <v>0</v>
      </c>
      <c r="C36" s="101">
        <f>C39+C40+C37+C38</f>
        <v>-7640522</v>
      </c>
      <c r="D36" s="101">
        <f aca="true" t="shared" si="4" ref="D36:M36">D39+D40+D37+D38</f>
        <v>15000</v>
      </c>
      <c r="E36" s="101">
        <f t="shared" si="4"/>
        <v>11000</v>
      </c>
      <c r="F36" s="101">
        <f t="shared" si="4"/>
        <v>0</v>
      </c>
      <c r="G36" s="101">
        <f t="shared" si="4"/>
        <v>-7625522</v>
      </c>
      <c r="H36" s="101">
        <f t="shared" si="4"/>
        <v>0</v>
      </c>
      <c r="I36" s="101">
        <f t="shared" si="4"/>
        <v>0</v>
      </c>
      <c r="J36" s="101">
        <f t="shared" si="4"/>
        <v>0</v>
      </c>
      <c r="K36" s="101">
        <f t="shared" si="4"/>
        <v>0</v>
      </c>
      <c r="L36" s="101">
        <f t="shared" si="4"/>
        <v>0</v>
      </c>
      <c r="M36" s="101">
        <f t="shared" si="4"/>
        <v>0</v>
      </c>
      <c r="N36" s="75">
        <f t="shared" si="0"/>
        <v>-7640522</v>
      </c>
      <c r="O36" s="39"/>
    </row>
    <row r="37" spans="1:15" s="37" customFormat="1" ht="24.75" customHeight="1">
      <c r="A37" s="171" t="s">
        <v>186</v>
      </c>
      <c r="B37" s="81" t="s">
        <v>187</v>
      </c>
      <c r="C37" s="112">
        <v>-30000</v>
      </c>
      <c r="D37" s="170"/>
      <c r="E37" s="170"/>
      <c r="F37" s="172"/>
      <c r="G37" s="172"/>
      <c r="H37" s="172"/>
      <c r="I37" s="172"/>
      <c r="J37" s="172"/>
      <c r="K37" s="172"/>
      <c r="L37" s="172"/>
      <c r="M37" s="172"/>
      <c r="N37" s="131">
        <f t="shared" si="0"/>
        <v>-30000</v>
      </c>
      <c r="O37" s="39"/>
    </row>
    <row r="38" spans="1:15" s="37" customFormat="1" ht="40.5" customHeight="1">
      <c r="A38" s="171" t="s">
        <v>201</v>
      </c>
      <c r="B38" s="81" t="s">
        <v>202</v>
      </c>
      <c r="C38" s="112">
        <f>SUM(G38,D38)</f>
        <v>-7625522</v>
      </c>
      <c r="D38" s="170"/>
      <c r="E38" s="170"/>
      <c r="F38" s="170"/>
      <c r="G38" s="185">
        <f>-7625600+78</f>
        <v>-7625522</v>
      </c>
      <c r="H38" s="170"/>
      <c r="I38" s="170"/>
      <c r="J38" s="170"/>
      <c r="K38" s="170"/>
      <c r="L38" s="170"/>
      <c r="M38" s="170"/>
      <c r="N38" s="131">
        <f t="shared" si="0"/>
        <v>-7625522</v>
      </c>
      <c r="O38" s="39"/>
    </row>
    <row r="39" spans="1:15" ht="40.5" customHeight="1">
      <c r="A39" s="156" t="s">
        <v>37</v>
      </c>
      <c r="B39" s="81" t="s">
        <v>159</v>
      </c>
      <c r="C39" s="112">
        <f>SUM(G39,D39)</f>
        <v>6820</v>
      </c>
      <c r="D39" s="113">
        <v>6820</v>
      </c>
      <c r="E39" s="113">
        <v>5000</v>
      </c>
      <c r="F39" s="121"/>
      <c r="G39" s="121"/>
      <c r="H39" s="127"/>
      <c r="I39" s="121"/>
      <c r="J39" s="121"/>
      <c r="K39" s="121"/>
      <c r="L39" s="121"/>
      <c r="M39" s="121"/>
      <c r="N39" s="131">
        <f t="shared" si="0"/>
        <v>6820</v>
      </c>
      <c r="O39" s="38"/>
    </row>
    <row r="40" spans="1:15" ht="40.5" customHeight="1" thickBot="1">
      <c r="A40" s="156" t="s">
        <v>37</v>
      </c>
      <c r="B40" s="81" t="s">
        <v>160</v>
      </c>
      <c r="C40" s="112">
        <f>SUM(G40,D40)</f>
        <v>8180</v>
      </c>
      <c r="D40" s="42">
        <v>8180</v>
      </c>
      <c r="E40" s="42">
        <v>6000</v>
      </c>
      <c r="F40" s="44"/>
      <c r="G40" s="109"/>
      <c r="H40" s="111"/>
      <c r="I40" s="109"/>
      <c r="J40" s="109"/>
      <c r="K40" s="109"/>
      <c r="L40" s="109"/>
      <c r="M40" s="109"/>
      <c r="N40" s="46">
        <f t="shared" si="0"/>
        <v>8180</v>
      </c>
      <c r="O40" s="38"/>
    </row>
    <row r="41" spans="1:15" s="64" customFormat="1" ht="21" customHeight="1" thickBot="1">
      <c r="A41" s="128"/>
      <c r="B41" s="129" t="s">
        <v>26</v>
      </c>
      <c r="C41" s="130">
        <f>C36+C14+C15+C30+C31+C13+C32+C35+C27</f>
        <v>11321500</v>
      </c>
      <c r="D41" s="130">
        <f aca="true" t="shared" si="5" ref="D41:N41">D36+D14+D15+D30+D31+D13+D32+D35+D27</f>
        <v>19053512</v>
      </c>
      <c r="E41" s="130">
        <f t="shared" si="5"/>
        <v>13084101</v>
      </c>
      <c r="F41" s="130">
        <f t="shared" si="5"/>
        <v>-38710</v>
      </c>
      <c r="G41" s="130">
        <f t="shared" si="5"/>
        <v>-7702012</v>
      </c>
      <c r="H41" s="130">
        <f t="shared" si="5"/>
        <v>-7625522</v>
      </c>
      <c r="I41" s="130">
        <f t="shared" si="5"/>
        <v>-220500</v>
      </c>
      <c r="J41" s="130">
        <f t="shared" si="5"/>
        <v>0</v>
      </c>
      <c r="K41" s="130">
        <f t="shared" si="5"/>
        <v>0</v>
      </c>
      <c r="L41" s="130">
        <f t="shared" si="5"/>
        <v>-7405022</v>
      </c>
      <c r="M41" s="130">
        <f t="shared" si="5"/>
        <v>-7625522</v>
      </c>
      <c r="N41" s="130">
        <f t="shared" si="5"/>
        <v>3695978</v>
      </c>
      <c r="O41" s="63"/>
    </row>
    <row r="42" spans="1:15" s="37" customFormat="1" ht="21" customHeight="1">
      <c r="A42" s="98"/>
      <c r="B42" s="106" t="s">
        <v>13</v>
      </c>
      <c r="C42" s="102">
        <f>C44+C46+C43+C45</f>
        <v>9113400</v>
      </c>
      <c r="D42" s="102">
        <f aca="true" t="shared" si="6" ref="D42:N42">D44+D46+D43+D45</f>
        <v>15800</v>
      </c>
      <c r="E42" s="102">
        <f t="shared" si="6"/>
        <v>0</v>
      </c>
      <c r="F42" s="102">
        <f t="shared" si="6"/>
        <v>0</v>
      </c>
      <c r="G42" s="102">
        <f t="shared" si="6"/>
        <v>9097600</v>
      </c>
      <c r="H42" s="102">
        <f t="shared" si="6"/>
        <v>330200</v>
      </c>
      <c r="I42" s="102">
        <f t="shared" si="6"/>
        <v>0</v>
      </c>
      <c r="J42" s="102">
        <f t="shared" si="6"/>
        <v>0</v>
      </c>
      <c r="K42" s="102">
        <f t="shared" si="6"/>
        <v>0</v>
      </c>
      <c r="L42" s="102">
        <f t="shared" si="6"/>
        <v>330200</v>
      </c>
      <c r="M42" s="102">
        <f t="shared" si="6"/>
        <v>0</v>
      </c>
      <c r="N42" s="102">
        <f t="shared" si="6"/>
        <v>9443600</v>
      </c>
      <c r="O42" s="39"/>
    </row>
    <row r="43" spans="1:15" s="37" customFormat="1" ht="120">
      <c r="A43" s="148" t="s">
        <v>203</v>
      </c>
      <c r="B43" s="180" t="s">
        <v>193</v>
      </c>
      <c r="C43" s="47">
        <f>SUM(G43,D43)</f>
        <v>8125600</v>
      </c>
      <c r="D43" s="186"/>
      <c r="E43" s="186"/>
      <c r="F43" s="186"/>
      <c r="G43" s="187">
        <v>8125600</v>
      </c>
      <c r="H43" s="55">
        <f>I43+L43</f>
        <v>0</v>
      </c>
      <c r="I43" s="186"/>
      <c r="J43" s="186"/>
      <c r="K43" s="186"/>
      <c r="L43" s="186"/>
      <c r="M43" s="186"/>
      <c r="N43" s="46">
        <f>SUM(H43,C43)</f>
        <v>8125600</v>
      </c>
      <c r="O43" s="39"/>
    </row>
    <row r="44" spans="1:15" ht="81.75" customHeight="1">
      <c r="A44" s="148" t="s">
        <v>126</v>
      </c>
      <c r="B44" s="115" t="s">
        <v>124</v>
      </c>
      <c r="C44" s="47">
        <f>SUM(G44,D44)</f>
        <v>942000</v>
      </c>
      <c r="D44" s="109"/>
      <c r="E44" s="78"/>
      <c r="F44" s="78"/>
      <c r="G44" s="120">
        <v>942000</v>
      </c>
      <c r="H44" s="55">
        <f>I44+L44</f>
        <v>330200</v>
      </c>
      <c r="I44" s="78"/>
      <c r="J44" s="78"/>
      <c r="K44" s="45"/>
      <c r="L44" s="44">
        <v>330200</v>
      </c>
      <c r="M44" s="45"/>
      <c r="N44" s="46">
        <f>SUM(H44,C44)</f>
        <v>1272200</v>
      </c>
      <c r="O44" s="38"/>
    </row>
    <row r="45" spans="1:15" ht="42" customHeight="1">
      <c r="A45" s="148" t="s">
        <v>207</v>
      </c>
      <c r="B45" s="115" t="s">
        <v>208</v>
      </c>
      <c r="C45" s="47">
        <f>SUM(G45,D45)</f>
        <v>30000</v>
      </c>
      <c r="D45" s="44"/>
      <c r="E45" s="45"/>
      <c r="F45" s="45"/>
      <c r="G45" s="199">
        <v>30000</v>
      </c>
      <c r="H45" s="55"/>
      <c r="I45" s="45"/>
      <c r="J45" s="45"/>
      <c r="K45" s="45"/>
      <c r="L45" s="44"/>
      <c r="M45" s="45"/>
      <c r="N45" s="46">
        <f>SUM(H45,C45)</f>
        <v>30000</v>
      </c>
      <c r="O45" s="38"/>
    </row>
    <row r="46" spans="1:15" ht="81.75" customHeight="1" thickBot="1">
      <c r="A46" s="156" t="s">
        <v>173</v>
      </c>
      <c r="B46" s="115" t="s">
        <v>174</v>
      </c>
      <c r="C46" s="197">
        <f>D46+G46</f>
        <v>15800</v>
      </c>
      <c r="D46" s="198">
        <v>15800</v>
      </c>
      <c r="E46" s="163"/>
      <c r="F46" s="163"/>
      <c r="G46" s="164"/>
      <c r="H46" s="165"/>
      <c r="I46" s="163"/>
      <c r="J46" s="163"/>
      <c r="K46" s="167"/>
      <c r="L46" s="168"/>
      <c r="M46" s="167"/>
      <c r="N46" s="131">
        <f>SUM(H46,C46)</f>
        <v>15800</v>
      </c>
      <c r="O46" s="38"/>
    </row>
    <row r="47" spans="1:15" s="36" customFormat="1" ht="25.5" customHeight="1" thickBot="1">
      <c r="A47" s="99"/>
      <c r="B47" s="107" t="s">
        <v>31</v>
      </c>
      <c r="C47" s="103">
        <f>C41+C42</f>
        <v>20434900</v>
      </c>
      <c r="D47" s="72">
        <f aca="true" t="shared" si="7" ref="D47:M47">D41+D42</f>
        <v>19069312</v>
      </c>
      <c r="E47" s="72">
        <f t="shared" si="7"/>
        <v>13084101</v>
      </c>
      <c r="F47" s="72">
        <f t="shared" si="7"/>
        <v>-38710</v>
      </c>
      <c r="G47" s="72">
        <f t="shared" si="7"/>
        <v>1395588</v>
      </c>
      <c r="H47" s="72">
        <f t="shared" si="7"/>
        <v>-7295322</v>
      </c>
      <c r="I47" s="72">
        <f t="shared" si="7"/>
        <v>-220500</v>
      </c>
      <c r="J47" s="72">
        <f t="shared" si="7"/>
        <v>0</v>
      </c>
      <c r="K47" s="72">
        <f t="shared" si="7"/>
        <v>0</v>
      </c>
      <c r="L47" s="72">
        <f t="shared" si="7"/>
        <v>-7074822</v>
      </c>
      <c r="M47" s="72">
        <f t="shared" si="7"/>
        <v>-7625522</v>
      </c>
      <c r="N47" s="73">
        <f>N41+N42</f>
        <v>13139578</v>
      </c>
      <c r="O47" s="38"/>
    </row>
    <row r="48" spans="1:14" ht="15.75">
      <c r="A48" s="11"/>
      <c r="C48" s="26"/>
      <c r="D48" s="27"/>
      <c r="E48" s="27"/>
      <c r="F48" s="27"/>
      <c r="G48" s="27"/>
      <c r="H48" s="26"/>
      <c r="I48" s="27"/>
      <c r="J48" s="27"/>
      <c r="K48" s="27"/>
      <c r="L48" s="27"/>
      <c r="M48" s="27"/>
      <c r="N48" s="26"/>
    </row>
    <row r="49" spans="1:14" ht="21.75" customHeight="1">
      <c r="A49" s="11"/>
      <c r="B49" s="233" t="s">
        <v>123</v>
      </c>
      <c r="C49" s="233"/>
      <c r="D49" s="233"/>
      <c r="E49" s="28"/>
      <c r="F49" s="30"/>
      <c r="G49" s="31"/>
      <c r="H49" s="32"/>
      <c r="I49" s="31"/>
      <c r="J49" s="236" t="s">
        <v>118</v>
      </c>
      <c r="K49" s="236"/>
      <c r="L49" s="27"/>
      <c r="M49" s="27"/>
      <c r="N49" s="26"/>
    </row>
  </sheetData>
  <mergeCells count="20">
    <mergeCell ref="A5:N5"/>
    <mergeCell ref="C8:G8"/>
    <mergeCell ref="N8:N11"/>
    <mergeCell ref="H8:M8"/>
    <mergeCell ref="A8:A11"/>
    <mergeCell ref="I9:L9"/>
    <mergeCell ref="J10:K10"/>
    <mergeCell ref="C9:C11"/>
    <mergeCell ref="D10:D11"/>
    <mergeCell ref="G10:G11"/>
    <mergeCell ref="A6:N6"/>
    <mergeCell ref="D9:G9"/>
    <mergeCell ref="E10:F10"/>
    <mergeCell ref="J49:K49"/>
    <mergeCell ref="B49:D49"/>
    <mergeCell ref="B8:B11"/>
    <mergeCell ref="H9:H11"/>
    <mergeCell ref="I10:I11"/>
    <mergeCell ref="L10:L11"/>
    <mergeCell ref="M10:M11"/>
  </mergeCells>
  <printOptions horizontalCentered="1"/>
  <pageMargins left="0.1968503937007874" right="0.1968503937007874" top="0.93" bottom="0.34" header="0.31496062992125984" footer="0.1968503937007874"/>
  <pageSetup horizontalDpi="600" verticalDpi="600" orientation="landscape" paperSize="9" scale="62" r:id="rId2"/>
  <ignoredErrors>
    <ignoredError sqref="C3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IPanchuk</cp:lastModifiedBy>
  <cp:lastPrinted>2007-06-14T06:33:00Z</cp:lastPrinted>
  <dcterms:created xsi:type="dcterms:W3CDTF">2001-12-29T15:32:18Z</dcterms:created>
  <dcterms:modified xsi:type="dcterms:W3CDTF">2007-06-14T08:43:36Z</dcterms:modified>
  <cp:category/>
  <cp:version/>
  <cp:contentType/>
  <cp:contentStatus/>
</cp:coreProperties>
</file>