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2" tabRatio="597" activeTab="0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2'!$8:$11</definedName>
    <definedName name="_xlnm.Print_Titles" localSheetId="0">'додаток 3'!$3:$6</definedName>
    <definedName name="_xlnm.Print_Area" localSheetId="1">'додаток 2'!$A$1:$N$76</definedName>
    <definedName name="_xlnm.Print_Area" localSheetId="0">'додаток 3'!$A$1:$N$107</definedName>
  </definedNames>
  <calcPr fullCalcOnLoad="1"/>
</workbook>
</file>

<file path=xl/sharedStrings.xml><?xml version="1.0" encoding="utf-8"?>
<sst xmlns="http://schemas.openxmlformats.org/spreadsheetml/2006/main" count="329" uniqueCount="191">
  <si>
    <t>Видатки, не вiднесенi до основних груп</t>
  </si>
  <si>
    <t>080000</t>
  </si>
  <si>
    <t>090000</t>
  </si>
  <si>
    <t>090901</t>
  </si>
  <si>
    <t>070000</t>
  </si>
  <si>
    <t>130105</t>
  </si>
  <si>
    <t>250404</t>
  </si>
  <si>
    <t>080101</t>
  </si>
  <si>
    <t>080201</t>
  </si>
  <si>
    <t>РАЗОМ</t>
  </si>
  <si>
    <t xml:space="preserve">Спеціалізовані лікарні та інші спеціалізовані заклади </t>
  </si>
  <si>
    <t>Видатки загального фонду</t>
  </si>
  <si>
    <t>Всього</t>
  </si>
  <si>
    <t>Видатки спеціального фонду</t>
  </si>
  <si>
    <t>Головне фінансове управління облдержадміністрації</t>
  </si>
  <si>
    <t>Разом</t>
  </si>
  <si>
    <t>з них</t>
  </si>
  <si>
    <t>Освiта</t>
  </si>
  <si>
    <t>Лікарні</t>
  </si>
  <si>
    <t>Соцiальний захист та соцiальне забезпечення</t>
  </si>
  <si>
    <t xml:space="preserve">Обласна рада </t>
  </si>
  <si>
    <t>Назва головного розпорядника коштів</t>
  </si>
  <si>
    <t>Фiзична культура i спорт</t>
  </si>
  <si>
    <t>Проведення навчально-тренувальних зборiв i змагань та заходiв з iнвалiдного спорту</t>
  </si>
  <si>
    <t>Будiвництво</t>
  </si>
  <si>
    <t>Капiтальнi вкладення</t>
  </si>
  <si>
    <t>Транспорт, дорожнє господарство, зв'язок, телекомунiкацiї та iнформатика</t>
  </si>
  <si>
    <t>070807</t>
  </si>
  <si>
    <t>250000</t>
  </si>
  <si>
    <t>Резервний фонд обласного бюджету</t>
  </si>
  <si>
    <t>250102</t>
  </si>
  <si>
    <t>Міжбюджетні трансферти</t>
  </si>
  <si>
    <t>Іншi видатки, в т.ч.</t>
  </si>
  <si>
    <t>Будинки-iнтернати (пансіонати) для літніх людей та iнвалiдiв системи соцiального захисту</t>
  </si>
  <si>
    <t>Перший заступник голови обласної ради</t>
  </si>
  <si>
    <t>(грн.)</t>
  </si>
  <si>
    <t>РАЗОМ ВИДАТКІВ</t>
  </si>
  <si>
    <t>001</t>
  </si>
  <si>
    <t>020</t>
  </si>
  <si>
    <t>030</t>
  </si>
  <si>
    <t>050</t>
  </si>
  <si>
    <t>062</t>
  </si>
  <si>
    <t>060</t>
  </si>
  <si>
    <t>150</t>
  </si>
  <si>
    <t>220</t>
  </si>
  <si>
    <t>200</t>
  </si>
  <si>
    <t>070</t>
  </si>
  <si>
    <t>230</t>
  </si>
  <si>
    <t>191</t>
  </si>
  <si>
    <t>080204</t>
  </si>
  <si>
    <t>Санаторії для хворих туберкульозом</t>
  </si>
  <si>
    <t>Головне управління агропромислового розвитку облдержадміністрації</t>
  </si>
  <si>
    <t>Запобігання та лiквiдацiя надзвичайних ситуацiй та наслiдкiв стихiйного лиха</t>
  </si>
  <si>
    <t>010</t>
  </si>
  <si>
    <t>додаток 2</t>
  </si>
  <si>
    <t>дод 2 разом</t>
  </si>
  <si>
    <t>з доходами</t>
  </si>
  <si>
    <t>Інші освітні програми, в т.ч.:</t>
  </si>
  <si>
    <t>ВСЬОГО</t>
  </si>
  <si>
    <t>грн.</t>
  </si>
  <si>
    <t>104</t>
  </si>
  <si>
    <t>Відділ у справах сім‘ї та молоді облдержадміністрації</t>
  </si>
  <si>
    <t>250380</t>
  </si>
  <si>
    <t xml:space="preserve">Інші субвенції </t>
  </si>
  <si>
    <t>Служба у справах дітей облдержадміністрації</t>
  </si>
  <si>
    <t>споживання</t>
  </si>
  <si>
    <t>оплата праці</t>
  </si>
  <si>
    <t>комунальні послуги та енергоносії</t>
  </si>
  <si>
    <t>розвитку</t>
  </si>
  <si>
    <t>в тому числі бюджет розвитку</t>
  </si>
  <si>
    <t>14 (3+8)</t>
  </si>
  <si>
    <t>Додаток 2</t>
  </si>
  <si>
    <t>Головне управління з питань внутрішньої політики та інформації облдержадміністрації</t>
  </si>
  <si>
    <t>обласна програма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</si>
  <si>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Управління культури і туризму облдержадміністрації</t>
  </si>
  <si>
    <t>в т.ч.</t>
  </si>
  <si>
    <t>Управління з питань надзвичайних ситуацій та цивільного захисту населення облдержадміністрації</t>
  </si>
  <si>
    <t>Головне управління економіки та інвестиційної політики облдержадміністрації</t>
  </si>
  <si>
    <t>Головне управління праці та соціального захисту населення облдержадміністрації</t>
  </si>
  <si>
    <t xml:space="preserve">Видатки на проведення робіт, пов'язаних з будiвництвом, реконструкцiєю, ремонтом i утриманням автомобiльних дорiг </t>
  </si>
  <si>
    <t>Управління  освіти та науки облдержадміністрації</t>
  </si>
  <si>
    <t>Управління охорони здоров’я  облдержадміністрації</t>
  </si>
  <si>
    <t>Охорона здоров'я</t>
  </si>
  <si>
    <t>250306</t>
  </si>
  <si>
    <t>Кошти, що передаються із загального фонду бюджету до бюджету розвитку (спеціального фонду)</t>
  </si>
  <si>
    <t>Інші послуги, пов'язані  з економічною діяльністю</t>
  </si>
  <si>
    <t>Відділ з питань фізичної культури і  спорту  облдержадміністрації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</si>
  <si>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</si>
  <si>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В.А.Королюк</t>
  </si>
  <si>
    <t>до рішення Рівненської обласної  ради</t>
  </si>
  <si>
    <t>Головне управління  з питань будівництва та архітектури облдержадміністрації</t>
  </si>
  <si>
    <t>150101</t>
  </si>
  <si>
    <t>180409</t>
  </si>
  <si>
    <t xml:space="preserve">Внески органів влади Автономної Республіки Крим та органів місцевого самоврядування у статутні фонди суб'єктів підприємницької діяльності  </t>
  </si>
  <si>
    <t>090802</t>
  </si>
  <si>
    <t>Інші програми соціального захисту дітей </t>
  </si>
  <si>
    <t>Обласна програма подолання дитячої безпритульності і бездоглядності на 2006-2010 роки</t>
  </si>
  <si>
    <t>План заходів з виконання у 2010 році Загальнодержавної програми "Національний план дій щодо реалізації Конвенції ООН про права дитини" на період до 2016 року</t>
  </si>
  <si>
    <t>Субвенція з державного бюджету місцевим бюджетам на завершення ремонтних робіт в закладах, що надають соціальні послуги дітям та молоді, створення яких було розпочато у 2007 році</t>
  </si>
  <si>
    <t>від ____________ 2010 року № ______</t>
  </si>
  <si>
    <t>за рахунок інших субвенцій з місцевих бюджетів</t>
  </si>
  <si>
    <t xml:space="preserve">Інші видатки </t>
  </si>
  <si>
    <t>120201</t>
  </si>
  <si>
    <t>Періодичні видання (газети та журнали) </t>
  </si>
  <si>
    <t>Обласна програма розвитку інформаційного простору на 2008-2010 роки</t>
  </si>
  <si>
    <t>006</t>
  </si>
  <si>
    <t>Обласна державна адміністрація</t>
  </si>
  <si>
    <t>120100</t>
  </si>
  <si>
    <t>Телебачення і радіомовлення </t>
  </si>
  <si>
    <t>120300</t>
  </si>
  <si>
    <t>Книговидання</t>
  </si>
  <si>
    <t>Програма розвитку книговидавничої справи, сприяння збільшенню випуску книжкової продукції місцевих авторів у Рівненській області на 2006-2010 роки</t>
  </si>
  <si>
    <t xml:space="preserve">Програми в галузі сільського господарства, лісового господарства, рибальства та мисливства </t>
  </si>
  <si>
    <t>120000</t>
  </si>
  <si>
    <t>Засоби масової інформації</t>
  </si>
  <si>
    <t>090412</t>
  </si>
  <si>
    <t>Інші видатки на соціальний захист населення, з них</t>
  </si>
  <si>
    <t>Сільське і лісове господарство, рибне господарство та мисливство</t>
  </si>
  <si>
    <t>Код типової відомчої класифікації видатків</t>
  </si>
  <si>
    <t>Код типової класифікації видатків та кредитування місцевих бюджетів</t>
  </si>
  <si>
    <t xml:space="preserve"> 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</si>
  <si>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</si>
  <si>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</si>
  <si>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внески у статутний фонд КП „Управління майновим комплексом” Рівненської обласної ради</t>
  </si>
  <si>
    <t>250398</t>
  </si>
  <si>
    <t>091111</t>
  </si>
  <si>
    <t>Завершення ремонтних робіт в закладах, що надають соціальні послуги  дітям та молоді, створення яких було розпочато у 2007 році</t>
  </si>
  <si>
    <t>Програма інформатизації Рівненської області на 2008-2010 роки</t>
  </si>
  <si>
    <t>Інші видатки</t>
  </si>
  <si>
    <t xml:space="preserve">- надання грошових допомог </t>
  </si>
  <si>
    <t>Інші субвенції (на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дисциплін)</t>
  </si>
  <si>
    <t>160</t>
  </si>
  <si>
    <t>Головне управління промисловості та розвитку інфраструктури облдержадміністрації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</si>
  <si>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   (внески у статутний фонд ОКП „Міжнародний аеропорт Рівне”)</t>
  </si>
  <si>
    <t>180410</t>
  </si>
  <si>
    <t>Інші заходи, пов'язані з економічною діяльністю</t>
  </si>
  <si>
    <t>Комплексна програма забезпечення містобудівною документацією населених пунктів на території Рівненської області на 2006-2010 роки</t>
  </si>
  <si>
    <t>Інші субвенції (на виконання комплексної програми забезпечення містобудівною документацією населених пунктів на території Рівненської області на 2006-2010 роки)</t>
  </si>
  <si>
    <t>080</t>
  </si>
  <si>
    <t>Головне управління житлово-комунального господарства облдержадміністрації</t>
  </si>
  <si>
    <t>Інші субвенції (на організацію щорічного конкурсу "Населений пункт найкращого благоустрою і підтримки громадського порядку" в області)</t>
  </si>
  <si>
    <t>180404</t>
  </si>
  <si>
    <t>Підтримка малого і середнього підприємництва</t>
  </si>
  <si>
    <t>Обласна програма розвитку малого підприємництва в Рівненській області на 2009-2010 роки</t>
  </si>
  <si>
    <t>Програма науково-технічного та інноваційного розвитку Рівненської області на 2008-2010 роки</t>
  </si>
  <si>
    <t>Регіональна програма розвитку земельних відносин у Рівненській області на 2006-2015 роки</t>
  </si>
  <si>
    <t>Програма вирощування саджанців енергетичної верби в Рівненській області на 2010-2011 роки</t>
  </si>
  <si>
    <t>Програма підтримки  розвитку насінництва на 2008-2010 роки</t>
  </si>
  <si>
    <t>Програма підтримки фермерських та особистих селянських господарств області "Годувальниця" на 2010-2015 роки</t>
  </si>
  <si>
    <t>018</t>
  </si>
  <si>
    <t>Відділ міжнародного співробітництва та європейської інтеграції облдержадміністрації</t>
  </si>
  <si>
    <t>Програма розвитку міжнародної і міжрегіональної співпраці на 2010-2012 роки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</si>
  <si>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</si>
  <si>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</si>
  <si>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співпраці із закордонними українцями на період до 2010 року</t>
  </si>
  <si>
    <t>Програма створення страхового фонду документації Рівненської області  на 2006-2010 роки</t>
  </si>
  <si>
    <t>210105</t>
  </si>
  <si>
    <t xml:space="preserve">Видатки на запобігання та ліквідацію надзвичайних ситуацій та наслідків стихійного лиха </t>
  </si>
  <si>
    <t>Програма утримання, вдосконалення та розвитку територіальної системи центрального оповіщення цивільної оборони Рівненської області "Сигнал-ВО" на 2006-2010 роки</t>
  </si>
  <si>
    <t>Інші субвенції (на виконання програми електрифікації новозбудованих вулиць сільських населених пунктів області на період до 2015 року)</t>
  </si>
  <si>
    <t>130201</t>
  </si>
  <si>
    <t>Проведення навчально-тренувальних зборів і змагань (які проводяться  громадськими організаціями фізкультурно-спортивної спрямованості)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</si>
  <si>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</si>
  <si>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</si>
  <si>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Комплексна програма профілактики злочинності в Рівненській області на 2005-2010 роки</t>
  </si>
  <si>
    <t>на обласну програму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</si>
  <si>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на організацію щорічного конкурсу "Населений пункт найкращого благоустрою і підтримки громадського порядку" в області</t>
  </si>
  <si>
    <t>на виконання програми електрифікації новозбудованих вулиць сільських населених пунктів області на період до 2015 року</t>
  </si>
  <si>
    <t>на виконання комплексної програми забезпечення містобудівною документацією населених пунктів на території Рівненської області на 2006-2010 роки</t>
  </si>
  <si>
    <t>для проведення невідкладних робіт з попередження виникнення надзвичайних ситуацій природного характеру</t>
  </si>
  <si>
    <t>Інші субвенції (для проведення невідкладних робіт з попередження виникнення надзвичайних ситуацій природного характеру)</t>
  </si>
  <si>
    <t>Регіональна програма розвитку туризму до 2010 року,
План дій з реалізації регіональної програми розвитку туризму до 2010 року</t>
  </si>
  <si>
    <t>за рахунок субвенції з державного бюджету місцевим бюджетам на здійснення заходів щодо соціально-економічного розвитку регіонів за напрямом, які закріплені за Міністерством регіонального розвитку та будівництва України </t>
  </si>
  <si>
    <t>080207</t>
  </si>
  <si>
    <t>Будинки дитини</t>
  </si>
  <si>
    <t>Обласна програма забезпечення діяльності органів прокуратури на 2010-2013 роки</t>
  </si>
  <si>
    <t>внески у статутний фонд ОКП „Міжнародний аеропорт Рівне”</t>
  </si>
  <si>
    <t>кредити</t>
  </si>
  <si>
    <t>апарат Рівненської обласної  державної адміністрації</t>
  </si>
  <si>
    <t>вільні</t>
  </si>
  <si>
    <t xml:space="preserve">Зміни до видатків обласного  бюджету  на   2010 рік </t>
  </si>
  <si>
    <t>Програма економічного та соціального розвитку Рівненської області на 2010 рік -на виконання делегованих Законами України повноважень органів місцевого самоврядування - з них</t>
  </si>
  <si>
    <t>Інші субвенції (для постраждалих внаслідок стихії жителів Чернівецької області)</t>
  </si>
  <si>
    <t>для постраждалих внаслідок стихії жителів Чернівецької області</t>
  </si>
  <si>
    <t>130106</t>
  </si>
  <si>
    <t>Проведення заходів з нетрадиційних видів спорту і масових заходів з фізичної культури</t>
  </si>
  <si>
    <t>Інші субвенції (на виконання обласної програми діагностики, лікування та профілактики вірусних гепатитів на 2010-2014 роки для обласного лікувально-діагностичного гепатологічного центру при центральній міській лікарні)</t>
  </si>
  <si>
    <t xml:space="preserve"> на виконання обласної програми діагностики, лікування та профілактики вірусних гепатитів на 2010-2014 роки для обласного лікувально-діагностичного гепатологічного центру при центральній міській лікарні</t>
  </si>
  <si>
    <t>Інші субвенції (на соціально-економічний розвиток м.Острога на реконструкцію приміщень по вул.Вишенського,42 під дошкільний заклад)</t>
  </si>
  <si>
    <t>на соціально-економічний розвиток м.Острога на реконструкцію приміщень по вул.Вишенського,42 під дошкільний заклад</t>
  </si>
  <si>
    <t>300      250102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</si>
</sst>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</numFmts>
  <fonts count="3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1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name val="Times New Roman Cyr"/>
      <family val="0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sz val="12"/>
      <color indexed="10"/>
      <name val="Times New Roman Cyr"/>
      <family val="1"/>
    </font>
    <font>
      <sz val="12"/>
      <color indexed="8"/>
      <name val="Times New Roman Cyr"/>
      <family val="0"/>
    </font>
    <font>
      <b/>
      <sz val="9"/>
      <name val="Times New Roman"/>
      <family val="1"/>
    </font>
    <font>
      <i/>
      <sz val="10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double"/>
      <right style="double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>
      <alignment/>
      <protection/>
    </xf>
    <xf numFmtId="0" fontId="23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18" fillId="0" borderId="0" xfId="0" applyNumberFormat="1" applyFont="1" applyFill="1" applyBorder="1" applyAlignment="1" applyProtection="1">
      <alignment horizontal="right" vertical="top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3" fillId="3" borderId="0" xfId="0" applyFont="1" applyFill="1" applyAlignment="1">
      <alignment/>
    </xf>
    <xf numFmtId="49" fontId="12" fillId="3" borderId="1" xfId="0" applyNumberFormat="1" applyFont="1" applyFill="1" applyBorder="1" applyAlignment="1">
      <alignment vertical="top" wrapText="1"/>
    </xf>
    <xf numFmtId="49" fontId="12" fillId="3" borderId="1" xfId="0" applyNumberFormat="1" applyFont="1" applyFill="1" applyBorder="1" applyAlignment="1" applyProtection="1">
      <alignment vertical="top" wrapText="1"/>
      <protection locked="0"/>
    </xf>
    <xf numFmtId="0" fontId="0" fillId="3" borderId="0" xfId="0" applyFill="1" applyAlignment="1">
      <alignment/>
    </xf>
    <xf numFmtId="49" fontId="13" fillId="3" borderId="1" xfId="0" applyNumberFormat="1" applyFont="1" applyFill="1" applyBorder="1" applyAlignment="1" applyProtection="1">
      <alignment vertical="top" wrapText="1"/>
      <protection locked="0"/>
    </xf>
    <xf numFmtId="0" fontId="13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3" fontId="20" fillId="3" borderId="2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top" wrapText="1"/>
    </xf>
    <xf numFmtId="3" fontId="7" fillId="0" borderId="4" xfId="0" applyNumberFormat="1" applyFont="1" applyFill="1" applyBorder="1" applyAlignment="1">
      <alignment horizontal="center" vertical="top" wrapText="1"/>
    </xf>
    <xf numFmtId="3" fontId="7" fillId="0" borderId="5" xfId="0" applyNumberFormat="1" applyFont="1" applyFill="1" applyBorder="1" applyAlignment="1">
      <alignment horizontal="center" vertical="top" wrapText="1"/>
    </xf>
    <xf numFmtId="3" fontId="11" fillId="0" borderId="5" xfId="0" applyNumberFormat="1" applyFont="1" applyFill="1" applyBorder="1" applyAlignment="1">
      <alignment horizontal="center" vertical="top"/>
    </xf>
    <xf numFmtId="0" fontId="11" fillId="0" borderId="1" xfId="0" applyNumberFormat="1" applyFont="1" applyBorder="1" applyAlignment="1">
      <alignment vertical="center" wrapText="1"/>
    </xf>
    <xf numFmtId="0" fontId="14" fillId="0" borderId="1" xfId="19" applyNumberFormat="1" applyFont="1" applyBorder="1" applyAlignment="1">
      <alignment vertical="center" wrapText="1" readingOrder="1"/>
      <protection/>
    </xf>
    <xf numFmtId="3" fontId="13" fillId="3" borderId="0" xfId="0" applyNumberFormat="1" applyFont="1" applyFill="1" applyAlignment="1">
      <alignment/>
    </xf>
    <xf numFmtId="3" fontId="7" fillId="4" borderId="5" xfId="0" applyNumberFormat="1" applyFont="1" applyFill="1" applyBorder="1" applyAlignment="1">
      <alignment horizontal="center" vertical="top" wrapText="1"/>
    </xf>
    <xf numFmtId="3" fontId="7" fillId="4" borderId="4" xfId="0" applyNumberFormat="1" applyFont="1" applyFill="1" applyBorder="1" applyAlignment="1">
      <alignment horizontal="center" vertical="top" wrapText="1"/>
    </xf>
    <xf numFmtId="3" fontId="7" fillId="4" borderId="5" xfId="0" applyNumberFormat="1" applyFont="1" applyFill="1" applyBorder="1" applyAlignment="1">
      <alignment horizontal="center" vertical="top"/>
    </xf>
    <xf numFmtId="3" fontId="7" fillId="0" borderId="5" xfId="0" applyNumberFormat="1" applyFont="1" applyFill="1" applyBorder="1" applyAlignment="1">
      <alignment horizontal="center" vertical="top"/>
    </xf>
    <xf numFmtId="3" fontId="26" fillId="0" borderId="5" xfId="0" applyNumberFormat="1" applyFont="1" applyFill="1" applyBorder="1" applyAlignment="1">
      <alignment horizontal="center" vertical="top" wrapText="1"/>
    </xf>
    <xf numFmtId="3" fontId="26" fillId="0" borderId="4" xfId="0" applyNumberFormat="1" applyFont="1" applyFill="1" applyBorder="1" applyAlignment="1">
      <alignment horizontal="center" vertical="top" wrapText="1"/>
    </xf>
    <xf numFmtId="3" fontId="27" fillId="3" borderId="5" xfId="0" applyNumberFormat="1" applyFont="1" applyFill="1" applyBorder="1" applyAlignment="1">
      <alignment horizontal="center" vertical="top" wrapText="1"/>
    </xf>
    <xf numFmtId="3" fontId="27" fillId="3" borderId="4" xfId="0" applyNumberFormat="1" applyFont="1" applyFill="1" applyBorder="1" applyAlignment="1">
      <alignment horizontal="center" vertical="top" wrapText="1"/>
    </xf>
    <xf numFmtId="3" fontId="28" fillId="0" borderId="5" xfId="0" applyNumberFormat="1" applyFont="1" applyFill="1" applyBorder="1" applyAlignment="1">
      <alignment horizontal="center" vertical="top" wrapText="1"/>
    </xf>
    <xf numFmtId="3" fontId="29" fillId="0" borderId="5" xfId="0" applyNumberFormat="1" applyFont="1" applyFill="1" applyBorder="1" applyAlignment="1">
      <alignment horizontal="center" vertical="top" wrapText="1"/>
    </xf>
    <xf numFmtId="3" fontId="29" fillId="5" borderId="5" xfId="0" applyNumberFormat="1" applyFont="1" applyFill="1" applyBorder="1" applyAlignment="1">
      <alignment horizontal="center" vertical="top" wrapText="1"/>
    </xf>
    <xf numFmtId="3" fontId="28" fillId="0" borderId="5" xfId="0" applyNumberFormat="1" applyFont="1" applyFill="1" applyBorder="1" applyAlignment="1">
      <alignment horizontal="center" vertical="top" wrapText="1"/>
    </xf>
    <xf numFmtId="3" fontId="28" fillId="0" borderId="5" xfId="0" applyNumberFormat="1" applyFont="1" applyBorder="1" applyAlignment="1">
      <alignment horizontal="center" vertical="top" wrapText="1"/>
    </xf>
    <xf numFmtId="3" fontId="26" fillId="0" borderId="4" xfId="0" applyNumberFormat="1" applyFont="1" applyBorder="1" applyAlignment="1">
      <alignment horizontal="center" vertical="top" wrapText="1"/>
    </xf>
    <xf numFmtId="3" fontId="26" fillId="3" borderId="4" xfId="0" applyNumberFormat="1" applyFont="1" applyFill="1" applyBorder="1" applyAlignment="1">
      <alignment horizontal="center" vertical="top" wrapText="1"/>
    </xf>
    <xf numFmtId="3" fontId="28" fillId="0" borderId="5" xfId="0" applyNumberFormat="1" applyFont="1" applyFill="1" applyBorder="1" applyAlignment="1">
      <alignment horizontal="center" vertical="top" wrapText="1"/>
    </xf>
    <xf numFmtId="3" fontId="26" fillId="0" borderId="6" xfId="0" applyNumberFormat="1" applyFont="1" applyFill="1" applyBorder="1" applyAlignment="1">
      <alignment horizontal="center" vertical="top" wrapText="1"/>
    </xf>
    <xf numFmtId="3" fontId="28" fillId="0" borderId="5" xfId="0" applyNumberFormat="1" applyFont="1" applyFill="1" applyBorder="1" applyAlignment="1">
      <alignment horizontal="center" vertical="top"/>
    </xf>
    <xf numFmtId="3" fontId="26" fillId="3" borderId="5" xfId="0" applyNumberFormat="1" applyFont="1" applyFill="1" applyBorder="1" applyAlignment="1">
      <alignment horizontal="center" vertical="top" wrapText="1"/>
    </xf>
    <xf numFmtId="3" fontId="26" fillId="0" borderId="5" xfId="0" applyNumberFormat="1" applyFont="1" applyFill="1" applyBorder="1" applyAlignment="1">
      <alignment horizontal="center" vertical="top" wrapText="1"/>
    </xf>
    <xf numFmtId="3" fontId="27" fillId="0" borderId="5" xfId="0" applyNumberFormat="1" applyFont="1" applyFill="1" applyBorder="1" applyAlignment="1">
      <alignment horizontal="center" vertical="top" wrapText="1"/>
    </xf>
    <xf numFmtId="3" fontId="28" fillId="0" borderId="5" xfId="0" applyNumberFormat="1" applyFont="1" applyFill="1" applyBorder="1" applyAlignment="1">
      <alignment horizontal="center" vertical="top"/>
    </xf>
    <xf numFmtId="3" fontId="27" fillId="0" borderId="4" xfId="0" applyNumberFormat="1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3" fontId="11" fillId="0" borderId="5" xfId="0" applyNumberFormat="1" applyFont="1" applyFill="1" applyBorder="1" applyAlignment="1">
      <alignment horizontal="center" vertical="top"/>
    </xf>
    <xf numFmtId="3" fontId="11" fillId="0" borderId="5" xfId="0" applyNumberFormat="1" applyFont="1" applyFill="1" applyBorder="1" applyAlignment="1">
      <alignment horizontal="center" vertical="top" wrapText="1"/>
    </xf>
    <xf numFmtId="3" fontId="20" fillId="3" borderId="8" xfId="0" applyNumberFormat="1" applyFont="1" applyFill="1" applyBorder="1" applyAlignment="1">
      <alignment horizontal="center" vertical="top" wrapText="1"/>
    </xf>
    <xf numFmtId="3" fontId="11" fillId="5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11" fillId="0" borderId="9" xfId="18" applyFont="1" applyFill="1" applyBorder="1" applyAlignment="1" applyProtection="1">
      <alignment horizontal="left" vertical="center" wrapText="1"/>
      <protection/>
    </xf>
    <xf numFmtId="0" fontId="11" fillId="0" borderId="0" xfId="18" applyFont="1" applyFill="1" applyBorder="1" applyAlignment="1" applyProtection="1">
      <alignment horizontal="left" vertical="center" wrapText="1"/>
      <protection/>
    </xf>
    <xf numFmtId="3" fontId="28" fillId="3" borderId="5" xfId="0" applyNumberFormat="1" applyFont="1" applyFill="1" applyBorder="1" applyAlignment="1">
      <alignment horizontal="center" vertical="top"/>
    </xf>
    <xf numFmtId="3" fontId="26" fillId="3" borderId="5" xfId="0" applyNumberFormat="1" applyFont="1" applyFill="1" applyBorder="1" applyAlignment="1">
      <alignment horizontal="center" vertical="top" wrapText="1"/>
    </xf>
    <xf numFmtId="3" fontId="26" fillId="3" borderId="5" xfId="0" applyNumberFormat="1" applyFont="1" applyFill="1" applyBorder="1" applyAlignment="1">
      <alignment horizontal="center" vertical="top"/>
    </xf>
    <xf numFmtId="49" fontId="14" fillId="5" borderId="1" xfId="0" applyNumberFormat="1" applyFont="1" applyFill="1" applyBorder="1" applyAlignment="1" applyProtection="1">
      <alignment vertical="top" wrapText="1"/>
      <protection locked="0"/>
    </xf>
    <xf numFmtId="49" fontId="11" fillId="0" borderId="1" xfId="0" applyNumberFormat="1" applyFont="1" applyBorder="1" applyAlignment="1" applyProtection="1">
      <alignment vertical="top" wrapText="1"/>
      <protection locked="0"/>
    </xf>
    <xf numFmtId="49" fontId="11" fillId="0" borderId="1" xfId="0" applyNumberFormat="1" applyFont="1" applyBorder="1" applyAlignment="1" applyProtection="1">
      <alignment vertical="top" wrapText="1"/>
      <protection locked="0"/>
    </xf>
    <xf numFmtId="49" fontId="11" fillId="0" borderId="1" xfId="0" applyNumberFormat="1" applyFont="1" applyFill="1" applyBorder="1" applyAlignment="1" applyProtection="1">
      <alignment vertical="top" wrapText="1"/>
      <protection locked="0"/>
    </xf>
    <xf numFmtId="49" fontId="24" fillId="0" borderId="1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3" fillId="3" borderId="10" xfId="0" applyNumberFormat="1" applyFont="1" applyFill="1" applyBorder="1" applyAlignment="1">
      <alignment horizontal="center" vertical="top" wrapText="1"/>
    </xf>
    <xf numFmtId="3" fontId="20" fillId="3" borderId="1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 wrapText="1"/>
    </xf>
    <xf numFmtId="49" fontId="31" fillId="0" borderId="1" xfId="0" applyNumberFormat="1" applyFont="1" applyFill="1" applyBorder="1" applyAlignment="1" applyProtection="1">
      <alignment vertical="top" wrapText="1"/>
      <protection locked="0"/>
    </xf>
    <xf numFmtId="49" fontId="10" fillId="4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" fontId="7" fillId="4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2" fillId="4" borderId="12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49" fontId="10" fillId="4" borderId="1" xfId="0" applyNumberFormat="1" applyFont="1" applyFill="1" applyBorder="1" applyAlignment="1">
      <alignment horizontal="left"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22" fillId="4" borderId="14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top" wrapText="1"/>
    </xf>
    <xf numFmtId="49" fontId="10" fillId="3" borderId="1" xfId="0" applyNumberFormat="1" applyFont="1" applyFill="1" applyBorder="1" applyAlignment="1">
      <alignment vertical="top" wrapText="1"/>
    </xf>
    <xf numFmtId="0" fontId="24" fillId="0" borderId="1" xfId="0" applyFont="1" applyBorder="1" applyAlignment="1">
      <alignment vertical="top"/>
    </xf>
    <xf numFmtId="0" fontId="1" fillId="0" borderId="0" xfId="0" applyFont="1" applyFill="1" applyAlignment="1">
      <alignment/>
    </xf>
    <xf numFmtId="49" fontId="10" fillId="4" borderId="1" xfId="0" applyNumberFormat="1" applyFont="1" applyFill="1" applyBorder="1" applyAlignment="1">
      <alignment vertical="top" wrapText="1"/>
    </xf>
    <xf numFmtId="3" fontId="8" fillId="4" borderId="15" xfId="0" applyNumberFormat="1" applyFont="1" applyFill="1" applyBorder="1" applyAlignment="1">
      <alignment horizontal="center" vertical="top"/>
    </xf>
    <xf numFmtId="3" fontId="8" fillId="4" borderId="16" xfId="0" applyNumberFormat="1" applyFont="1" applyFill="1" applyBorder="1" applyAlignment="1">
      <alignment horizontal="center" vertical="top"/>
    </xf>
    <xf numFmtId="3" fontId="8" fillId="4" borderId="17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 applyProtection="1">
      <alignment vertical="top" wrapText="1"/>
      <protection locked="0"/>
    </xf>
    <xf numFmtId="1" fontId="7" fillId="4" borderId="1" xfId="0" applyNumberFormat="1" applyFont="1" applyFill="1" applyBorder="1" applyAlignment="1">
      <alignment horizontal="left" vertical="top" wrapText="1"/>
    </xf>
    <xf numFmtId="3" fontId="7" fillId="4" borderId="13" xfId="0" applyNumberFormat="1" applyFont="1" applyFill="1" applyBorder="1" applyAlignment="1">
      <alignment horizontal="center" vertical="top" wrapText="1"/>
    </xf>
    <xf numFmtId="3" fontId="7" fillId="4" borderId="13" xfId="0" applyNumberFormat="1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/>
    </xf>
    <xf numFmtId="3" fontId="26" fillId="0" borderId="13" xfId="0" applyNumberFormat="1" applyFont="1" applyFill="1" applyBorder="1" applyAlignment="1">
      <alignment horizontal="center" vertical="top" wrapText="1"/>
    </xf>
    <xf numFmtId="3" fontId="7" fillId="4" borderId="6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Fill="1" applyBorder="1" applyAlignment="1">
      <alignment horizontal="center" vertical="top" wrapText="1"/>
    </xf>
    <xf numFmtId="3" fontId="7" fillId="4" borderId="4" xfId="0" applyNumberFormat="1" applyFont="1" applyFill="1" applyBorder="1" applyAlignment="1">
      <alignment horizontal="center" vertical="top"/>
    </xf>
    <xf numFmtId="3" fontId="7" fillId="0" borderId="4" xfId="0" applyNumberFormat="1" applyFont="1" applyFill="1" applyBorder="1" applyAlignment="1">
      <alignment horizontal="center" vertical="top"/>
    </xf>
    <xf numFmtId="3" fontId="11" fillId="0" borderId="4" xfId="0" applyNumberFormat="1" applyFont="1" applyFill="1" applyBorder="1" applyAlignment="1">
      <alignment horizontal="center" vertical="top"/>
    </xf>
    <xf numFmtId="3" fontId="11" fillId="0" borderId="4" xfId="0" applyNumberFormat="1" applyFont="1" applyFill="1" applyBorder="1" applyAlignment="1">
      <alignment horizontal="center" vertical="top"/>
    </xf>
    <xf numFmtId="3" fontId="11" fillId="0" borderId="4" xfId="0" applyNumberFormat="1" applyFont="1" applyFill="1" applyBorder="1" applyAlignment="1">
      <alignment horizontal="center" vertical="top" wrapText="1"/>
    </xf>
    <xf numFmtId="3" fontId="28" fillId="0" borderId="4" xfId="0" applyNumberFormat="1" applyFont="1" applyFill="1" applyBorder="1" applyAlignment="1">
      <alignment horizontal="center" vertical="top" wrapText="1"/>
    </xf>
    <xf numFmtId="3" fontId="8" fillId="4" borderId="18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20" fillId="3" borderId="7" xfId="15" applyNumberFormat="1" applyFont="1" applyFill="1" applyBorder="1" applyAlignment="1" applyProtection="1">
      <alignment vertical="top" wrapText="1"/>
      <protection locked="0"/>
    </xf>
    <xf numFmtId="49" fontId="10" fillId="3" borderId="7" xfId="0" applyNumberFormat="1" applyFont="1" applyFill="1" applyBorder="1" applyAlignment="1">
      <alignment vertical="top" wrapText="1"/>
    </xf>
    <xf numFmtId="3" fontId="20" fillId="3" borderId="7" xfId="0" applyNumberFormat="1" applyFont="1" applyFill="1" applyBorder="1" applyAlignment="1">
      <alignment horizontal="center" vertical="top" wrapText="1"/>
    </xf>
    <xf numFmtId="3" fontId="27" fillId="3" borderId="7" xfId="0" applyNumberFormat="1" applyFont="1" applyFill="1" applyBorder="1" applyAlignment="1">
      <alignment horizontal="center" vertical="top" wrapText="1"/>
    </xf>
    <xf numFmtId="3" fontId="28" fillId="3" borderId="5" xfId="0" applyNumberFormat="1" applyFont="1" applyFill="1" applyBorder="1" applyAlignment="1">
      <alignment horizontal="center" vertical="top" wrapText="1"/>
    </xf>
    <xf numFmtId="3" fontId="26" fillId="3" borderId="5" xfId="0" applyNumberFormat="1" applyFont="1" applyFill="1" applyBorder="1" applyAlignment="1">
      <alignment horizontal="center" vertical="top" wrapText="1"/>
    </xf>
    <xf numFmtId="3" fontId="28" fillId="3" borderId="5" xfId="0" applyNumberFormat="1" applyFont="1" applyFill="1" applyBorder="1" applyAlignment="1">
      <alignment horizontal="center" vertical="top" wrapText="1"/>
    </xf>
    <xf numFmtId="49" fontId="12" fillId="3" borderId="1" xfId="0" applyNumberFormat="1" applyFont="1" applyFill="1" applyBorder="1" applyAlignment="1" applyProtection="1">
      <alignment vertical="top" wrapText="1"/>
      <protection locked="0"/>
    </xf>
    <xf numFmtId="3" fontId="28" fillId="3" borderId="5" xfId="0" applyNumberFormat="1" applyFont="1" applyFill="1" applyBorder="1" applyAlignment="1">
      <alignment horizontal="center" vertical="top" wrapText="1"/>
    </xf>
    <xf numFmtId="3" fontId="29" fillId="3" borderId="5" xfId="0" applyNumberFormat="1" applyFont="1" applyFill="1" applyBorder="1" applyAlignment="1">
      <alignment horizontal="center" vertical="top" wrapText="1"/>
    </xf>
    <xf numFmtId="3" fontId="27" fillId="3" borderId="5" xfId="0" applyNumberFormat="1" applyFont="1" applyFill="1" applyBorder="1" applyAlignment="1">
      <alignment horizontal="center" vertical="top" wrapText="1"/>
    </xf>
    <xf numFmtId="3" fontId="29" fillId="0" borderId="5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1" fillId="0" borderId="22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9" fillId="0" borderId="2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/>
    </xf>
    <xf numFmtId="0" fontId="19" fillId="0" borderId="24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7" fillId="4" borderId="13" xfId="0" applyNumberFormat="1" applyFont="1" applyFill="1" applyBorder="1" applyAlignment="1">
      <alignment horizontal="center" vertical="top" wrapText="1"/>
    </xf>
    <xf numFmtId="3" fontId="7" fillId="4" borderId="13" xfId="0" applyNumberFormat="1" applyFont="1" applyFill="1" applyBorder="1" applyAlignment="1">
      <alignment horizontal="center" vertical="top"/>
    </xf>
    <xf numFmtId="3" fontId="11" fillId="0" borderId="13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/>
    </xf>
    <xf numFmtId="3" fontId="28" fillId="0" borderId="13" xfId="0" applyNumberFormat="1" applyFont="1" applyFill="1" applyBorder="1" applyAlignment="1">
      <alignment horizontal="center" vertical="top" wrapText="1"/>
    </xf>
    <xf numFmtId="49" fontId="10" fillId="4" borderId="25" xfId="0" applyNumberFormat="1" applyFont="1" applyFill="1" applyBorder="1" applyAlignment="1">
      <alignment horizontal="center" vertical="top" wrapText="1"/>
    </xf>
    <xf numFmtId="49" fontId="10" fillId="4" borderId="26" xfId="0" applyNumberFormat="1" applyFont="1" applyFill="1" applyBorder="1" applyAlignment="1">
      <alignment horizontal="left" vertical="top" wrapText="1"/>
    </xf>
    <xf numFmtId="3" fontId="8" fillId="4" borderId="27" xfId="0" applyNumberFormat="1" applyFont="1" applyFill="1" applyBorder="1" applyAlignment="1">
      <alignment horizontal="center" vertical="top" wrapText="1"/>
    </xf>
    <xf numFmtId="3" fontId="8" fillId="4" borderId="28" xfId="0" applyNumberFormat="1" applyFont="1" applyFill="1" applyBorder="1" applyAlignment="1">
      <alignment horizontal="center" vertical="top" wrapText="1"/>
    </xf>
    <xf numFmtId="3" fontId="8" fillId="4" borderId="29" xfId="0" applyNumberFormat="1" applyFont="1" applyFill="1" applyBorder="1" applyAlignment="1">
      <alignment horizontal="center" vertical="top" wrapText="1"/>
    </xf>
    <xf numFmtId="3" fontId="8" fillId="4" borderId="30" xfId="0" applyNumberFormat="1" applyFont="1" applyFill="1" applyBorder="1" applyAlignment="1">
      <alignment horizontal="center" vertical="top" wrapText="1"/>
    </xf>
    <xf numFmtId="49" fontId="10" fillId="4" borderId="22" xfId="0" applyNumberFormat="1" applyFont="1" applyFill="1" applyBorder="1" applyAlignment="1">
      <alignment horizontal="center" vertical="top" wrapText="1"/>
    </xf>
    <xf numFmtId="49" fontId="10" fillId="4" borderId="7" xfId="0" applyNumberFormat="1" applyFont="1" applyFill="1" applyBorder="1" applyAlignment="1">
      <alignment horizontal="left" vertical="top" wrapText="1"/>
    </xf>
    <xf numFmtId="3" fontId="8" fillId="4" borderId="31" xfId="0" applyNumberFormat="1" applyFont="1" applyFill="1" applyBorder="1" applyAlignment="1">
      <alignment horizontal="center" vertical="top"/>
    </xf>
    <xf numFmtId="3" fontId="8" fillId="4" borderId="7" xfId="0" applyNumberFormat="1" applyFont="1" applyFill="1" applyBorder="1" applyAlignment="1">
      <alignment horizontal="center" vertical="top"/>
    </xf>
    <xf numFmtId="3" fontId="8" fillId="4" borderId="32" xfId="0" applyNumberFormat="1" applyFont="1" applyFill="1" applyBorder="1" applyAlignment="1">
      <alignment horizontal="center" vertical="top"/>
    </xf>
    <xf numFmtId="3" fontId="27" fillId="3" borderId="13" xfId="0" applyNumberFormat="1" applyFont="1" applyFill="1" applyBorder="1" applyAlignment="1">
      <alignment horizontal="center" vertical="top" wrapText="1"/>
    </xf>
    <xf numFmtId="3" fontId="26" fillId="0" borderId="13" xfId="0" applyNumberFormat="1" applyFont="1" applyFill="1" applyBorder="1" applyAlignment="1">
      <alignment horizontal="center" vertical="top" wrapText="1"/>
    </xf>
    <xf numFmtId="3" fontId="26" fillId="3" borderId="13" xfId="0" applyNumberFormat="1" applyFont="1" applyFill="1" applyBorder="1" applyAlignment="1">
      <alignment horizontal="center" vertical="top" wrapText="1"/>
    </xf>
    <xf numFmtId="3" fontId="28" fillId="0" borderId="13" xfId="0" applyNumberFormat="1" applyFont="1" applyFill="1" applyBorder="1" applyAlignment="1">
      <alignment horizontal="center" vertical="top" wrapText="1"/>
    </xf>
    <xf numFmtId="3" fontId="27" fillId="0" borderId="13" xfId="0" applyNumberFormat="1" applyFont="1" applyFill="1" applyBorder="1" applyAlignment="1">
      <alignment horizontal="center" vertical="top" wrapText="1"/>
    </xf>
    <xf numFmtId="3" fontId="26" fillId="0" borderId="13" xfId="0" applyNumberFormat="1" applyFont="1" applyBorder="1" applyAlignment="1">
      <alignment horizontal="center" vertical="top" wrapText="1"/>
    </xf>
    <xf numFmtId="3" fontId="28" fillId="0" borderId="13" xfId="0" applyNumberFormat="1" applyFont="1" applyBorder="1" applyAlignment="1">
      <alignment horizontal="center" vertical="top" wrapText="1"/>
    </xf>
    <xf numFmtId="3" fontId="26" fillId="0" borderId="13" xfId="0" applyNumberFormat="1" applyFont="1" applyFill="1" applyBorder="1" applyAlignment="1">
      <alignment horizontal="center" vertical="top"/>
    </xf>
    <xf numFmtId="3" fontId="26" fillId="3" borderId="13" xfId="0" applyNumberFormat="1" applyFont="1" applyFill="1" applyBorder="1" applyAlignment="1">
      <alignment horizontal="center" vertical="top" wrapText="1"/>
    </xf>
    <xf numFmtId="3" fontId="26" fillId="3" borderId="13" xfId="0" applyNumberFormat="1" applyFont="1" applyFill="1" applyBorder="1" applyAlignment="1">
      <alignment horizontal="center" vertical="top" wrapText="1"/>
    </xf>
    <xf numFmtId="3" fontId="26" fillId="0" borderId="13" xfId="0" applyNumberFormat="1" applyFont="1" applyFill="1" applyBorder="1" applyAlignment="1">
      <alignment horizontal="center" vertical="top" wrapText="1"/>
    </xf>
    <xf numFmtId="3" fontId="20" fillId="3" borderId="33" xfId="0" applyNumberFormat="1" applyFont="1" applyFill="1" applyBorder="1" applyAlignment="1">
      <alignment horizontal="center" vertical="top" wrapText="1"/>
    </xf>
    <xf numFmtId="3" fontId="26" fillId="3" borderId="13" xfId="0" applyNumberFormat="1" applyFont="1" applyFill="1" applyBorder="1" applyAlignment="1">
      <alignment horizontal="center" vertical="top"/>
    </xf>
    <xf numFmtId="3" fontId="28" fillId="0" borderId="4" xfId="0" applyNumberFormat="1" applyFont="1" applyFill="1" applyBorder="1" applyAlignment="1">
      <alignment horizontal="center" vertical="top" wrapText="1"/>
    </xf>
    <xf numFmtId="3" fontId="28" fillId="3" borderId="4" xfId="0" applyNumberFormat="1" applyFont="1" applyFill="1" applyBorder="1" applyAlignment="1">
      <alignment horizontal="center" vertical="top" wrapText="1"/>
    </xf>
    <xf numFmtId="3" fontId="28" fillId="0" borderId="4" xfId="0" applyNumberFormat="1" applyFont="1" applyFill="1" applyBorder="1" applyAlignment="1">
      <alignment horizontal="center" vertical="top" wrapText="1"/>
    </xf>
    <xf numFmtId="3" fontId="28" fillId="0" borderId="4" xfId="0" applyNumberFormat="1" applyFont="1" applyBorder="1" applyAlignment="1">
      <alignment horizontal="center" vertical="top" wrapText="1"/>
    </xf>
    <xf numFmtId="3" fontId="28" fillId="0" borderId="4" xfId="0" applyNumberFormat="1" applyFont="1" applyFill="1" applyBorder="1" applyAlignment="1">
      <alignment horizontal="center" vertical="top"/>
    </xf>
    <xf numFmtId="3" fontId="28" fillId="3" borderId="4" xfId="0" applyNumberFormat="1" applyFont="1" applyFill="1" applyBorder="1" applyAlignment="1">
      <alignment horizontal="center" vertical="top" wrapText="1"/>
    </xf>
    <xf numFmtId="3" fontId="26" fillId="3" borderId="4" xfId="0" applyNumberFormat="1" applyFont="1" applyFill="1" applyBorder="1" applyAlignment="1">
      <alignment horizontal="center" vertical="top" wrapText="1"/>
    </xf>
    <xf numFmtId="3" fontId="26" fillId="0" borderId="4" xfId="0" applyNumberFormat="1" applyFont="1" applyFill="1" applyBorder="1" applyAlignment="1">
      <alignment horizontal="center" vertical="top" wrapText="1"/>
    </xf>
    <xf numFmtId="3" fontId="26" fillId="3" borderId="4" xfId="0" applyNumberFormat="1" applyFont="1" applyFill="1" applyBorder="1" applyAlignment="1">
      <alignment horizontal="center" vertical="top"/>
    </xf>
    <xf numFmtId="3" fontId="29" fillId="0" borderId="4" xfId="0" applyNumberFormat="1" applyFont="1" applyFill="1" applyBorder="1" applyAlignment="1">
      <alignment horizontal="center" vertical="top" wrapText="1"/>
    </xf>
    <xf numFmtId="3" fontId="28" fillId="3" borderId="4" xfId="0" applyNumberFormat="1" applyFont="1" applyFill="1" applyBorder="1" applyAlignment="1">
      <alignment horizontal="center" vertical="top" wrapText="1"/>
    </xf>
    <xf numFmtId="3" fontId="29" fillId="3" borderId="4" xfId="0" applyNumberFormat="1" applyFont="1" applyFill="1" applyBorder="1" applyAlignment="1">
      <alignment horizontal="center" vertical="top" wrapText="1"/>
    </xf>
    <xf numFmtId="3" fontId="26" fillId="0" borderId="5" xfId="0" applyNumberFormat="1" applyFont="1" applyFill="1" applyBorder="1" applyAlignment="1">
      <alignment horizontal="center" vertical="top" wrapText="1"/>
    </xf>
    <xf numFmtId="3" fontId="26" fillId="0" borderId="17" xfId="0" applyNumberFormat="1" applyFont="1" applyFill="1" applyBorder="1" applyAlignment="1">
      <alignment horizontal="center" vertical="top" wrapText="1"/>
    </xf>
    <xf numFmtId="49" fontId="24" fillId="3" borderId="22" xfId="0" applyNumberFormat="1" applyFont="1" applyFill="1" applyBorder="1" applyAlignment="1">
      <alignment horizontal="center" vertical="top" wrapText="1"/>
    </xf>
    <xf numFmtId="49" fontId="21" fillId="3" borderId="22" xfId="0" applyNumberFormat="1" applyFont="1" applyFill="1" applyBorder="1" applyAlignment="1" applyProtection="1">
      <alignment horizontal="center" vertical="top" wrapText="1"/>
      <protection locked="0"/>
    </xf>
    <xf numFmtId="3" fontId="27" fillId="0" borderId="13" xfId="0" applyNumberFormat="1" applyFont="1" applyFill="1" applyBorder="1" applyAlignment="1">
      <alignment horizontal="center" vertical="top" wrapText="1"/>
    </xf>
    <xf numFmtId="3" fontId="27" fillId="3" borderId="13" xfId="0" applyNumberFormat="1" applyFont="1" applyFill="1" applyBorder="1" applyAlignment="1">
      <alignment horizontal="center" vertical="top" wrapText="1"/>
    </xf>
    <xf numFmtId="3" fontId="26" fillId="5" borderId="13" xfId="0" applyNumberFormat="1" applyFont="1" applyFill="1" applyBorder="1" applyAlignment="1">
      <alignment horizontal="center" vertical="top" wrapText="1"/>
    </xf>
    <xf numFmtId="3" fontId="27" fillId="3" borderId="33" xfId="0" applyNumberFormat="1" applyFont="1" applyFill="1" applyBorder="1" applyAlignment="1">
      <alignment horizontal="center" vertical="top" wrapText="1"/>
    </xf>
    <xf numFmtId="3" fontId="26" fillId="0" borderId="15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Border="1" applyAlignment="1">
      <alignment vertical="center" wrapText="1"/>
    </xf>
    <xf numFmtId="3" fontId="7" fillId="4" borderId="34" xfId="0" applyNumberFormat="1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center" wrapText="1"/>
    </xf>
    <xf numFmtId="49" fontId="13" fillId="3" borderId="12" xfId="0" applyNumberFormat="1" applyFont="1" applyFill="1" applyBorder="1" applyAlignment="1">
      <alignment horizontal="center" vertical="top" wrapText="1"/>
    </xf>
    <xf numFmtId="49" fontId="12" fillId="3" borderId="14" xfId="0" applyNumberFormat="1" applyFont="1" applyFill="1" applyBorder="1" applyAlignment="1">
      <alignment vertical="top" wrapText="1"/>
    </xf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6" xfId="0" applyNumberFormat="1" applyFont="1" applyFill="1" applyBorder="1" applyAlignment="1">
      <alignment horizontal="center" vertical="top" wrapText="1"/>
    </xf>
    <xf numFmtId="3" fontId="27" fillId="3" borderId="17" xfId="0" applyNumberFormat="1" applyFont="1" applyFill="1" applyBorder="1" applyAlignment="1">
      <alignment horizontal="center" vertical="top" wrapText="1"/>
    </xf>
    <xf numFmtId="49" fontId="13" fillId="3" borderId="36" xfId="0" applyNumberFormat="1" applyFont="1" applyFill="1" applyBorder="1" applyAlignment="1">
      <alignment horizontal="center" vertical="top" wrapText="1"/>
    </xf>
    <xf numFmtId="49" fontId="13" fillId="3" borderId="23" xfId="0" applyNumberFormat="1" applyFont="1" applyFill="1" applyBorder="1" applyAlignment="1" applyProtection="1">
      <alignment vertical="top" wrapText="1"/>
      <protection locked="0"/>
    </xf>
    <xf numFmtId="3" fontId="27" fillId="3" borderId="3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3" borderId="35" xfId="0" applyNumberFormat="1" applyFont="1" applyFill="1" applyBorder="1" applyAlignment="1">
      <alignment horizontal="center" vertical="top" wrapText="1"/>
    </xf>
    <xf numFmtId="49" fontId="14" fillId="0" borderId="12" xfId="0" applyNumberFormat="1" applyFont="1" applyBorder="1" applyAlignment="1">
      <alignment horizontal="center" vertical="top" wrapText="1"/>
    </xf>
    <xf numFmtId="3" fontId="28" fillId="0" borderId="16" xfId="0" applyNumberFormat="1" applyFont="1" applyFill="1" applyBorder="1" applyAlignment="1">
      <alignment horizontal="center" vertical="top"/>
    </xf>
    <xf numFmtId="3" fontId="26" fillId="0" borderId="16" xfId="0" applyNumberFormat="1" applyFont="1" applyFill="1" applyBorder="1" applyAlignment="1">
      <alignment horizontal="center" vertical="top" wrapText="1"/>
    </xf>
    <xf numFmtId="3" fontId="28" fillId="0" borderId="17" xfId="0" applyNumberFormat="1" applyFont="1" applyFill="1" applyBorder="1" applyAlignment="1">
      <alignment horizontal="center" vertical="top" wrapText="1"/>
    </xf>
    <xf numFmtId="3" fontId="28" fillId="0" borderId="16" xfId="0" applyNumberFormat="1" applyFont="1" applyFill="1" applyBorder="1" applyAlignment="1">
      <alignment horizontal="center" vertical="top" wrapText="1"/>
    </xf>
    <xf numFmtId="49" fontId="33" fillId="0" borderId="3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0" fontId="14" fillId="0" borderId="1" xfId="19" applyNumberFormat="1" applyFont="1" applyBorder="1" applyAlignment="1">
      <alignment horizontal="left" vertical="top" wrapText="1"/>
      <protection/>
    </xf>
    <xf numFmtId="0" fontId="14" fillId="0" borderId="1" xfId="19" applyNumberFormat="1" applyFont="1" applyFill="1" applyBorder="1" applyAlignment="1">
      <alignment horizontal="left" vertical="top" wrapText="1"/>
      <protection/>
    </xf>
    <xf numFmtId="49" fontId="24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Border="1" applyAlignment="1" applyProtection="1">
      <alignment vertical="top" wrapText="1"/>
      <protection locked="0"/>
    </xf>
    <xf numFmtId="0" fontId="24" fillId="0" borderId="1" xfId="0" applyFont="1" applyBorder="1" applyAlignment="1">
      <alignment vertical="center" wrapText="1"/>
    </xf>
    <xf numFmtId="49" fontId="24" fillId="0" borderId="1" xfId="0" applyNumberFormat="1" applyFont="1" applyBorder="1" applyAlignment="1" applyProtection="1">
      <alignment vertical="top" wrapText="1"/>
      <protection locked="0"/>
    </xf>
    <xf numFmtId="0" fontId="7" fillId="0" borderId="7" xfId="0" applyFont="1" applyFill="1" applyBorder="1" applyAlignment="1">
      <alignment horizontal="center" vertical="center" textRotation="255"/>
    </xf>
    <xf numFmtId="49" fontId="1" fillId="0" borderId="38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24" xfId="0" applyFont="1" applyFill="1" applyBorder="1" applyAlignment="1">
      <alignment horizontal="center" vertical="center" textRotation="255"/>
    </xf>
    <xf numFmtId="0" fontId="7" fillId="0" borderId="39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textRotation="255"/>
    </xf>
    <xf numFmtId="0" fontId="19" fillId="0" borderId="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right" vertical="top" wrapText="1"/>
      <protection locked="0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 wrapText="1"/>
    </xf>
    <xf numFmtId="49" fontId="19" fillId="0" borderId="44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textRotation="255"/>
    </xf>
    <xf numFmtId="0" fontId="32" fillId="0" borderId="24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ZV1PIV98" xfId="18"/>
    <cellStyle name="Обычный_ДОД4-200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342900</xdr:colOff>
      <xdr:row>0</xdr:row>
      <xdr:rowOff>66675</xdr:rowOff>
    </xdr:from>
    <xdr:ext cx="3095625" cy="1085850"/>
    <xdr:sp>
      <xdr:nvSpPr>
        <xdr:cNvPr id="1" name="TextBox 6"/>
        <xdr:cNvSpPr txBox="1">
          <a:spLocks noChangeArrowheads="1"/>
        </xdr:cNvSpPr>
      </xdr:nvSpPr>
      <xdr:spPr>
        <a:xfrm>
          <a:off x="10544175" y="66675"/>
          <a:ext cx="30956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Times New Roman"/>
              <a:ea typeface="Times New Roman"/>
              <a:cs typeface="Times New Roman"/>
            </a:rPr>
            <a:t>Додаток 3
до рішення Рівненської обласної  ради
від  _____________ 2010  року 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581150" y="161925"/>
          <a:ext cx="9734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Розподіл видатків ____________бюджету на 2002 рік
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542925</xdr:rowOff>
    </xdr:from>
    <xdr:to>
      <xdr:col>9</xdr:col>
      <xdr:colOff>514350</xdr:colOff>
      <xdr:row>1</xdr:row>
      <xdr:rowOff>1323975</xdr:rowOff>
    </xdr:to>
    <xdr:sp>
      <xdr:nvSpPr>
        <xdr:cNvPr id="3" name="TextBox 29"/>
        <xdr:cNvSpPr txBox="1">
          <a:spLocks noChangeArrowheads="1"/>
        </xdr:cNvSpPr>
      </xdr:nvSpPr>
      <xdr:spPr>
        <a:xfrm>
          <a:off x="1247775" y="704850"/>
          <a:ext cx="94678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 Зміни до розподілу видатків обласного бюджету на 2010 рік
за головними розпорядниками коштів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180975</xdr:rowOff>
    </xdr:from>
    <xdr:to>
      <xdr:col>12</xdr:col>
      <xdr:colOff>304800</xdr:colOff>
      <xdr:row>6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81100" y="1600200"/>
          <a:ext cx="1180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22">
          <cell r="C22">
            <v>60000</v>
          </cell>
          <cell r="D22">
            <v>10011600</v>
          </cell>
          <cell r="E22">
            <v>9998600</v>
          </cell>
          <cell r="F22">
            <v>10071600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7"/>
  <sheetViews>
    <sheetView showZeros="0" tabSelected="1" view="pageBreakPreview" zoomScaleSheetLayoutView="100" workbookViewId="0" topLeftCell="A3">
      <pane xSplit="2" ySplit="3" topLeftCell="M101" activePane="bottomRight" state="frozen"/>
      <selection pane="topLeft" activeCell="A3" sqref="A3"/>
      <selection pane="topRight" activeCell="C3" sqref="C3"/>
      <selection pane="bottomLeft" activeCell="A6" sqref="A6"/>
      <selection pane="bottomRight" activeCell="M106" sqref="M106"/>
    </sheetView>
  </sheetViews>
  <sheetFormatPr defaultColWidth="9.33203125" defaultRowHeight="12.75"/>
  <cols>
    <col min="1" max="1" width="13.33203125" style="20" customWidth="1"/>
    <col min="2" max="2" width="39.66015625" style="15" customWidth="1"/>
    <col min="3" max="3" width="20.66015625" style="2" customWidth="1"/>
    <col min="4" max="4" width="20.33203125" style="0" customWidth="1"/>
    <col min="5" max="5" width="19" style="0" customWidth="1"/>
    <col min="6" max="6" width="16.16015625" style="0" customWidth="1"/>
    <col min="7" max="7" width="14.33203125" style="0" customWidth="1"/>
    <col min="8" max="8" width="18.5" style="6" customWidth="1"/>
    <col min="9" max="9" width="16.5" style="0" customWidth="1"/>
    <col min="10" max="10" width="14.66015625" style="0" customWidth="1"/>
    <col min="11" max="11" width="14.33203125" style="0" customWidth="1"/>
    <col min="12" max="12" width="14.83203125" style="0" customWidth="1"/>
    <col min="13" max="13" width="16.16015625" style="0" customWidth="1"/>
    <col min="14" max="14" width="18.5" style="2" customWidth="1"/>
    <col min="15" max="15" width="17.33203125" style="0" customWidth="1"/>
  </cols>
  <sheetData>
    <row r="1" spans="1:3" ht="12.75">
      <c r="A1" s="41"/>
      <c r="B1" s="40"/>
      <c r="C1" s="42"/>
    </row>
    <row r="2" spans="1:14" ht="105" customHeight="1" thickBot="1">
      <c r="A2" s="17"/>
      <c r="B2" s="40"/>
      <c r="N2" s="16" t="s">
        <v>59</v>
      </c>
    </row>
    <row r="3" spans="1:14" ht="60.75" customHeight="1" thickBot="1">
      <c r="A3" s="165" t="s">
        <v>118</v>
      </c>
      <c r="B3" s="167" t="s">
        <v>21</v>
      </c>
      <c r="C3" s="260" t="s">
        <v>11</v>
      </c>
      <c r="D3" s="260"/>
      <c r="E3" s="260"/>
      <c r="F3" s="260"/>
      <c r="G3" s="260"/>
      <c r="H3" s="261" t="s">
        <v>13</v>
      </c>
      <c r="I3" s="262"/>
      <c r="J3" s="262"/>
      <c r="K3" s="262"/>
      <c r="L3" s="262"/>
      <c r="M3" s="263"/>
      <c r="N3" s="253" t="s">
        <v>9</v>
      </c>
    </row>
    <row r="4" spans="1:14" ht="23.25" customHeight="1" thickBot="1">
      <c r="A4" s="251" t="s">
        <v>119</v>
      </c>
      <c r="B4" s="265" t="s">
        <v>122</v>
      </c>
      <c r="C4" s="256" t="s">
        <v>12</v>
      </c>
      <c r="D4" s="258" t="s">
        <v>65</v>
      </c>
      <c r="E4" s="256" t="s">
        <v>16</v>
      </c>
      <c r="F4" s="256"/>
      <c r="G4" s="258" t="s">
        <v>68</v>
      </c>
      <c r="H4" s="256" t="s">
        <v>12</v>
      </c>
      <c r="I4" s="258" t="s">
        <v>65</v>
      </c>
      <c r="J4" s="256" t="s">
        <v>16</v>
      </c>
      <c r="K4" s="256"/>
      <c r="L4" s="258" t="s">
        <v>68</v>
      </c>
      <c r="M4" s="259" t="s">
        <v>69</v>
      </c>
      <c r="N4" s="254"/>
    </row>
    <row r="5" spans="1:14" ht="62.25" customHeight="1" thickBot="1">
      <c r="A5" s="251"/>
      <c r="B5" s="266"/>
      <c r="C5" s="257"/>
      <c r="D5" s="259"/>
      <c r="E5" s="169" t="s">
        <v>66</v>
      </c>
      <c r="F5" s="169" t="s">
        <v>67</v>
      </c>
      <c r="G5" s="259"/>
      <c r="H5" s="257"/>
      <c r="I5" s="259"/>
      <c r="J5" s="169" t="s">
        <v>66</v>
      </c>
      <c r="K5" s="169" t="s">
        <v>67</v>
      </c>
      <c r="L5" s="259"/>
      <c r="M5" s="264"/>
      <c r="N5" s="255"/>
    </row>
    <row r="6" spans="1:14" ht="15" customHeight="1">
      <c r="A6" s="239">
        <v>1</v>
      </c>
      <c r="B6" s="240">
        <v>2</v>
      </c>
      <c r="C6" s="241">
        <v>3</v>
      </c>
      <c r="D6" s="56">
        <v>4</v>
      </c>
      <c r="E6" s="56">
        <v>5</v>
      </c>
      <c r="F6" s="56">
        <v>6</v>
      </c>
      <c r="G6" s="223">
        <v>7</v>
      </c>
      <c r="H6" s="241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223" t="s">
        <v>70</v>
      </c>
    </row>
    <row r="7" spans="1:15" s="44" customFormat="1" ht="18.75" customHeight="1">
      <c r="A7" s="105" t="s">
        <v>37</v>
      </c>
      <c r="B7" s="45" t="s">
        <v>20</v>
      </c>
      <c r="C7" s="187">
        <f>D7+G7</f>
        <v>25000</v>
      </c>
      <c r="D7" s="70">
        <f>D8+D10</f>
        <v>25000</v>
      </c>
      <c r="E7" s="70">
        <f aca="true" t="shared" si="0" ref="E7:M7">E8+E10</f>
        <v>0</v>
      </c>
      <c r="F7" s="70">
        <f t="shared" si="0"/>
        <v>0</v>
      </c>
      <c r="G7" s="71">
        <f t="shared" si="0"/>
        <v>0</v>
      </c>
      <c r="H7" s="187">
        <f t="shared" si="0"/>
        <v>176000</v>
      </c>
      <c r="I7" s="70">
        <f t="shared" si="0"/>
        <v>0</v>
      </c>
      <c r="J7" s="70">
        <f t="shared" si="0"/>
        <v>0</v>
      </c>
      <c r="K7" s="70">
        <f t="shared" si="0"/>
        <v>0</v>
      </c>
      <c r="L7" s="70">
        <f t="shared" si="0"/>
        <v>176000</v>
      </c>
      <c r="M7" s="70">
        <f t="shared" si="0"/>
        <v>176000</v>
      </c>
      <c r="N7" s="71">
        <f aca="true" t="shared" si="1" ref="N7:N42">SUM(H7,C7)</f>
        <v>201000</v>
      </c>
      <c r="O7" s="63">
        <f aca="true" t="shared" si="2" ref="O7:O73">C7+H7</f>
        <v>201000</v>
      </c>
    </row>
    <row r="8" spans="1:15" s="9" customFormat="1" ht="30.75">
      <c r="A8" s="104" t="s">
        <v>102</v>
      </c>
      <c r="B8" s="122" t="s">
        <v>103</v>
      </c>
      <c r="C8" s="138">
        <f aca="true" t="shared" si="3" ref="C8:C32">D8+G8</f>
        <v>25000</v>
      </c>
      <c r="D8" s="72">
        <f>D9</f>
        <v>25000</v>
      </c>
      <c r="E8" s="72"/>
      <c r="F8" s="72"/>
      <c r="G8" s="200"/>
      <c r="H8" s="188"/>
      <c r="I8" s="72"/>
      <c r="J8" s="72"/>
      <c r="K8" s="72"/>
      <c r="L8" s="72"/>
      <c r="M8" s="72"/>
      <c r="N8" s="69">
        <f t="shared" si="1"/>
        <v>25000</v>
      </c>
      <c r="O8" s="63">
        <f t="shared" si="2"/>
        <v>25000</v>
      </c>
    </row>
    <row r="9" spans="1:15" s="9" customFormat="1" ht="48" customHeight="1">
      <c r="A9" s="104" t="s">
        <v>75</v>
      </c>
      <c r="B9" s="122" t="s">
        <v>104</v>
      </c>
      <c r="C9" s="138">
        <f t="shared" si="3"/>
        <v>25000</v>
      </c>
      <c r="D9" s="72">
        <v>25000</v>
      </c>
      <c r="E9" s="72"/>
      <c r="F9" s="72"/>
      <c r="G9" s="200"/>
      <c r="H9" s="188"/>
      <c r="I9" s="72"/>
      <c r="J9" s="72"/>
      <c r="K9" s="72"/>
      <c r="L9" s="72"/>
      <c r="M9" s="72"/>
      <c r="N9" s="69">
        <f t="shared" si="1"/>
        <v>25000</v>
      </c>
      <c r="O9" s="63">
        <f t="shared" si="2"/>
        <v>25000</v>
      </c>
    </row>
    <row r="10" spans="1:15" s="9" customFormat="1" ht="84" customHeight="1">
      <c r="A10" s="104" t="s">
        <v>92</v>
      </c>
      <c r="B10" s="100" t="s">
        <v>93</v>
      </c>
      <c r="C10" s="138">
        <f t="shared" si="3"/>
        <v>0</v>
      </c>
      <c r="D10" s="72">
        <f>D11</f>
        <v>0</v>
      </c>
      <c r="E10" s="72">
        <f aca="true" t="shared" si="4" ref="E10:M10">E11</f>
        <v>0</v>
      </c>
      <c r="F10" s="72">
        <f t="shared" si="4"/>
        <v>0</v>
      </c>
      <c r="G10" s="200">
        <f t="shared" si="4"/>
        <v>0</v>
      </c>
      <c r="H10" s="188">
        <f>I10+L10</f>
        <v>176000</v>
      </c>
      <c r="I10" s="72">
        <f t="shared" si="4"/>
        <v>0</v>
      </c>
      <c r="J10" s="72">
        <f t="shared" si="4"/>
        <v>0</v>
      </c>
      <c r="K10" s="72">
        <f t="shared" si="4"/>
        <v>0</v>
      </c>
      <c r="L10" s="72">
        <f t="shared" si="4"/>
        <v>176000</v>
      </c>
      <c r="M10" s="72">
        <f t="shared" si="4"/>
        <v>176000</v>
      </c>
      <c r="N10" s="69">
        <f t="shared" si="1"/>
        <v>176000</v>
      </c>
      <c r="O10" s="63">
        <f t="shared" si="2"/>
        <v>176000</v>
      </c>
    </row>
    <row r="11" spans="1:15" s="9" customFormat="1" ht="69" customHeight="1">
      <c r="A11" s="104" t="s">
        <v>75</v>
      </c>
      <c r="B11" s="100" t="s">
        <v>123</v>
      </c>
      <c r="C11" s="138">
        <f t="shared" si="3"/>
        <v>0</v>
      </c>
      <c r="D11" s="72"/>
      <c r="E11" s="72"/>
      <c r="F11" s="72"/>
      <c r="G11" s="200"/>
      <c r="H11" s="188">
        <f>I11+L11</f>
        <v>176000</v>
      </c>
      <c r="I11" s="72"/>
      <c r="J11" s="72"/>
      <c r="K11" s="72"/>
      <c r="L11" s="72">
        <v>176000</v>
      </c>
      <c r="M11" s="72">
        <v>176000</v>
      </c>
      <c r="N11" s="69">
        <f t="shared" si="1"/>
        <v>176000</v>
      </c>
      <c r="O11" s="63">
        <f t="shared" si="2"/>
        <v>176000</v>
      </c>
    </row>
    <row r="12" spans="1:15" s="9" customFormat="1" ht="16.5">
      <c r="A12" s="105" t="s">
        <v>105</v>
      </c>
      <c r="B12" s="123" t="s">
        <v>106</v>
      </c>
      <c r="C12" s="195">
        <f t="shared" si="3"/>
        <v>2027000</v>
      </c>
      <c r="D12" s="97">
        <f>D13+D15+D17+D22</f>
        <v>765000</v>
      </c>
      <c r="E12" s="97">
        <f aca="true" t="shared" si="5" ref="E12:M12">E13+E15+E17+E22</f>
        <v>0</v>
      </c>
      <c r="F12" s="97">
        <f t="shared" si="5"/>
        <v>0</v>
      </c>
      <c r="G12" s="78">
        <f t="shared" si="5"/>
        <v>1262000</v>
      </c>
      <c r="H12" s="189">
        <f t="shared" si="5"/>
        <v>0</v>
      </c>
      <c r="I12" s="97">
        <f t="shared" si="5"/>
        <v>0</v>
      </c>
      <c r="J12" s="97">
        <f t="shared" si="5"/>
        <v>0</v>
      </c>
      <c r="K12" s="97">
        <f t="shared" si="5"/>
        <v>0</v>
      </c>
      <c r="L12" s="97">
        <f t="shared" si="5"/>
        <v>0</v>
      </c>
      <c r="M12" s="97">
        <f t="shared" si="5"/>
        <v>0</v>
      </c>
      <c r="N12" s="71">
        <f>C12+H12</f>
        <v>2027000</v>
      </c>
      <c r="O12" s="63">
        <f t="shared" si="2"/>
        <v>2027000</v>
      </c>
    </row>
    <row r="13" spans="1:15" s="9" customFormat="1" ht="16.5">
      <c r="A13" s="104" t="s">
        <v>107</v>
      </c>
      <c r="B13" s="124" t="s">
        <v>108</v>
      </c>
      <c r="C13" s="138">
        <f t="shared" si="3"/>
        <v>15000</v>
      </c>
      <c r="D13" s="72">
        <v>15000</v>
      </c>
      <c r="E13" s="72">
        <f aca="true" t="shared" si="6" ref="E13:M13">E14</f>
        <v>0</v>
      </c>
      <c r="F13" s="72">
        <f t="shared" si="6"/>
        <v>0</v>
      </c>
      <c r="G13" s="200">
        <f t="shared" si="6"/>
        <v>0</v>
      </c>
      <c r="H13" s="190">
        <f t="shared" si="6"/>
        <v>0</v>
      </c>
      <c r="I13" s="72">
        <f t="shared" si="6"/>
        <v>0</v>
      </c>
      <c r="J13" s="72">
        <f t="shared" si="6"/>
        <v>0</v>
      </c>
      <c r="K13" s="72">
        <f t="shared" si="6"/>
        <v>0</v>
      </c>
      <c r="L13" s="72">
        <f t="shared" si="6"/>
        <v>0</v>
      </c>
      <c r="M13" s="72">
        <f t="shared" si="6"/>
        <v>0</v>
      </c>
      <c r="N13" s="69">
        <f t="shared" si="1"/>
        <v>15000</v>
      </c>
      <c r="O13" s="63">
        <f t="shared" si="2"/>
        <v>15000</v>
      </c>
    </row>
    <row r="14" spans="1:15" s="9" customFormat="1" ht="46.5">
      <c r="A14" s="104" t="s">
        <v>75</v>
      </c>
      <c r="B14" s="122" t="s">
        <v>104</v>
      </c>
      <c r="C14" s="138">
        <f t="shared" si="3"/>
        <v>15000</v>
      </c>
      <c r="D14" s="72">
        <v>15000</v>
      </c>
      <c r="E14" s="72"/>
      <c r="F14" s="72"/>
      <c r="G14" s="200"/>
      <c r="H14" s="188"/>
      <c r="I14" s="72"/>
      <c r="J14" s="72"/>
      <c r="K14" s="72"/>
      <c r="L14" s="72"/>
      <c r="M14" s="72"/>
      <c r="N14" s="69">
        <f t="shared" si="1"/>
        <v>15000</v>
      </c>
      <c r="O14" s="63">
        <f t="shared" si="2"/>
        <v>15000</v>
      </c>
    </row>
    <row r="15" spans="1:15" s="9" customFormat="1" ht="30.75">
      <c r="A15" s="104" t="s">
        <v>102</v>
      </c>
      <c r="B15" s="100" t="s">
        <v>103</v>
      </c>
      <c r="C15" s="138">
        <f t="shared" si="3"/>
        <v>10000</v>
      </c>
      <c r="D15" s="79">
        <f>D16</f>
        <v>10000</v>
      </c>
      <c r="E15" s="72">
        <f>E16</f>
        <v>0</v>
      </c>
      <c r="F15" s="72">
        <f aca="true" t="shared" si="7" ref="F15:M15">F16</f>
        <v>0</v>
      </c>
      <c r="G15" s="200">
        <f t="shared" si="7"/>
        <v>0</v>
      </c>
      <c r="H15" s="190">
        <f t="shared" si="7"/>
        <v>0</v>
      </c>
      <c r="I15" s="72">
        <f t="shared" si="7"/>
        <v>0</v>
      </c>
      <c r="J15" s="72">
        <f t="shared" si="7"/>
        <v>0</v>
      </c>
      <c r="K15" s="72">
        <f t="shared" si="7"/>
        <v>0</v>
      </c>
      <c r="L15" s="72">
        <f t="shared" si="7"/>
        <v>0</v>
      </c>
      <c r="M15" s="72">
        <f t="shared" si="7"/>
        <v>0</v>
      </c>
      <c r="N15" s="69">
        <f t="shared" si="1"/>
        <v>10000</v>
      </c>
      <c r="O15" s="63">
        <f t="shared" si="2"/>
        <v>10000</v>
      </c>
    </row>
    <row r="16" spans="1:15" s="9" customFormat="1" ht="46.5">
      <c r="A16" s="104" t="s">
        <v>75</v>
      </c>
      <c r="B16" s="122" t="s">
        <v>104</v>
      </c>
      <c r="C16" s="138">
        <f t="shared" si="3"/>
        <v>10000</v>
      </c>
      <c r="D16" s="79">
        <v>10000</v>
      </c>
      <c r="E16" s="72"/>
      <c r="F16" s="72"/>
      <c r="G16" s="200"/>
      <c r="H16" s="188"/>
      <c r="I16" s="72"/>
      <c r="J16" s="72"/>
      <c r="K16" s="72"/>
      <c r="L16" s="72"/>
      <c r="M16" s="72"/>
      <c r="N16" s="69">
        <f t="shared" si="1"/>
        <v>10000</v>
      </c>
      <c r="O16" s="63">
        <f t="shared" si="2"/>
        <v>10000</v>
      </c>
    </row>
    <row r="17" spans="1:15" s="9" customFormat="1" ht="62.25">
      <c r="A17" s="130" t="s">
        <v>162</v>
      </c>
      <c r="B17" s="246" t="s">
        <v>163</v>
      </c>
      <c r="C17" s="138">
        <f t="shared" si="3"/>
        <v>1500000</v>
      </c>
      <c r="D17" s="79">
        <f>D18+D19+D20</f>
        <v>660000</v>
      </c>
      <c r="E17" s="79">
        <f aca="true" t="shared" si="8" ref="E17:M17">E18+E19</f>
        <v>0</v>
      </c>
      <c r="F17" s="79">
        <f t="shared" si="8"/>
        <v>0</v>
      </c>
      <c r="G17" s="146">
        <f t="shared" si="8"/>
        <v>840000</v>
      </c>
      <c r="H17" s="175">
        <f t="shared" si="8"/>
        <v>0</v>
      </c>
      <c r="I17" s="79">
        <f t="shared" si="8"/>
        <v>0</v>
      </c>
      <c r="J17" s="79">
        <f t="shared" si="8"/>
        <v>0</v>
      </c>
      <c r="K17" s="79">
        <f t="shared" si="8"/>
        <v>0</v>
      </c>
      <c r="L17" s="79">
        <f t="shared" si="8"/>
        <v>0</v>
      </c>
      <c r="M17" s="79">
        <f t="shared" si="8"/>
        <v>0</v>
      </c>
      <c r="N17" s="69">
        <f t="shared" si="1"/>
        <v>1500000</v>
      </c>
      <c r="O17" s="63">
        <f t="shared" si="2"/>
        <v>1500000</v>
      </c>
    </row>
    <row r="18" spans="1:15" s="9" customFormat="1" ht="46.5">
      <c r="A18" s="130" t="s">
        <v>75</v>
      </c>
      <c r="B18" s="164" t="s">
        <v>164</v>
      </c>
      <c r="C18" s="138">
        <f t="shared" si="3"/>
        <v>500000</v>
      </c>
      <c r="D18" s="79">
        <v>60000</v>
      </c>
      <c r="E18" s="72"/>
      <c r="F18" s="72"/>
      <c r="G18" s="200">
        <v>440000</v>
      </c>
      <c r="H18" s="188"/>
      <c r="I18" s="72"/>
      <c r="J18" s="72"/>
      <c r="K18" s="72"/>
      <c r="L18" s="72"/>
      <c r="M18" s="72"/>
      <c r="N18" s="69">
        <f t="shared" si="1"/>
        <v>500000</v>
      </c>
      <c r="O18" s="63">
        <f t="shared" si="2"/>
        <v>500000</v>
      </c>
    </row>
    <row r="19" spans="1:15" s="9" customFormat="1" ht="46.5">
      <c r="A19" s="130"/>
      <c r="B19" s="122" t="s">
        <v>175</v>
      </c>
      <c r="C19" s="138">
        <f t="shared" si="3"/>
        <v>500000</v>
      </c>
      <c r="D19" s="79">
        <v>100000</v>
      </c>
      <c r="E19" s="72"/>
      <c r="F19" s="72"/>
      <c r="G19" s="200">
        <v>400000</v>
      </c>
      <c r="H19" s="188"/>
      <c r="I19" s="72"/>
      <c r="J19" s="72"/>
      <c r="K19" s="72"/>
      <c r="L19" s="72"/>
      <c r="M19" s="72"/>
      <c r="N19" s="69">
        <f t="shared" si="1"/>
        <v>500000</v>
      </c>
      <c r="O19" s="63">
        <f t="shared" si="2"/>
        <v>500000</v>
      </c>
    </row>
    <row r="20" spans="1:15" s="9" customFormat="1" ht="97.5" customHeight="1">
      <c r="A20" s="130"/>
      <c r="B20" s="122" t="s">
        <v>181</v>
      </c>
      <c r="C20" s="138">
        <f t="shared" si="3"/>
        <v>500000</v>
      </c>
      <c r="D20" s="79">
        <v>500000</v>
      </c>
      <c r="E20" s="72"/>
      <c r="F20" s="72"/>
      <c r="G20" s="200"/>
      <c r="H20" s="188"/>
      <c r="I20" s="72"/>
      <c r="J20" s="72"/>
      <c r="K20" s="72"/>
      <c r="L20" s="72"/>
      <c r="M20" s="72"/>
      <c r="N20" s="69">
        <f t="shared" si="1"/>
        <v>500000</v>
      </c>
      <c r="O20" s="63">
        <f t="shared" si="2"/>
        <v>500000</v>
      </c>
    </row>
    <row r="21" spans="1:15" s="9" customFormat="1" ht="30.75">
      <c r="A21" s="130"/>
      <c r="B21" s="122" t="s">
        <v>178</v>
      </c>
      <c r="C21" s="138">
        <f t="shared" si="3"/>
        <v>300000</v>
      </c>
      <c r="D21" s="79">
        <v>300000</v>
      </c>
      <c r="E21" s="72"/>
      <c r="F21" s="72"/>
      <c r="G21" s="200"/>
      <c r="H21" s="188"/>
      <c r="I21" s="72"/>
      <c r="J21" s="72"/>
      <c r="K21" s="72"/>
      <c r="L21" s="72"/>
      <c r="M21" s="72"/>
      <c r="N21" s="69">
        <f t="shared" si="1"/>
        <v>300000</v>
      </c>
      <c r="O21" s="63">
        <f t="shared" si="2"/>
        <v>300000</v>
      </c>
    </row>
    <row r="22" spans="1:15" s="9" customFormat="1" ht="16.5">
      <c r="A22" s="104" t="s">
        <v>6</v>
      </c>
      <c r="B22" s="99" t="s">
        <v>101</v>
      </c>
      <c r="C22" s="138">
        <f>D22+G22</f>
        <v>502000</v>
      </c>
      <c r="D22" s="72">
        <f>D23</f>
        <v>80000</v>
      </c>
      <c r="E22" s="72">
        <f aca="true" t="shared" si="9" ref="E22:M22">E23</f>
        <v>0</v>
      </c>
      <c r="F22" s="72">
        <f t="shared" si="9"/>
        <v>0</v>
      </c>
      <c r="G22" s="200">
        <f t="shared" si="9"/>
        <v>422000</v>
      </c>
      <c r="H22" s="190">
        <f t="shared" si="9"/>
        <v>0</v>
      </c>
      <c r="I22" s="72">
        <f t="shared" si="9"/>
        <v>0</v>
      </c>
      <c r="J22" s="72">
        <f t="shared" si="9"/>
        <v>0</v>
      </c>
      <c r="K22" s="72">
        <f t="shared" si="9"/>
        <v>0</v>
      </c>
      <c r="L22" s="72">
        <f t="shared" si="9"/>
        <v>0</v>
      </c>
      <c r="M22" s="72">
        <f t="shared" si="9"/>
        <v>0</v>
      </c>
      <c r="N22" s="69">
        <f t="shared" si="1"/>
        <v>502000</v>
      </c>
      <c r="O22" s="63">
        <f t="shared" si="2"/>
        <v>502000</v>
      </c>
    </row>
    <row r="23" spans="1:15" s="9" customFormat="1" ht="30.75">
      <c r="A23" s="104" t="s">
        <v>75</v>
      </c>
      <c r="B23" s="101" t="s">
        <v>127</v>
      </c>
      <c r="C23" s="138">
        <f>D23+G23</f>
        <v>502000</v>
      </c>
      <c r="D23" s="72">
        <v>80000</v>
      </c>
      <c r="E23" s="72"/>
      <c r="F23" s="72"/>
      <c r="G23" s="200">
        <v>422000</v>
      </c>
      <c r="H23" s="188"/>
      <c r="I23" s="72"/>
      <c r="J23" s="72"/>
      <c r="K23" s="72"/>
      <c r="L23" s="72"/>
      <c r="M23" s="72"/>
      <c r="N23" s="69">
        <f t="shared" si="1"/>
        <v>502000</v>
      </c>
      <c r="O23" s="63">
        <f t="shared" si="2"/>
        <v>502000</v>
      </c>
    </row>
    <row r="24" spans="1:15" s="47" customFormat="1" ht="46.5" customHeight="1">
      <c r="A24" s="105" t="s">
        <v>53</v>
      </c>
      <c r="B24" s="46" t="s">
        <v>72</v>
      </c>
      <c r="C24" s="187">
        <f t="shared" si="3"/>
        <v>50000</v>
      </c>
      <c r="D24" s="70">
        <f>D25</f>
        <v>50000</v>
      </c>
      <c r="E24" s="70">
        <f aca="true" t="shared" si="10" ref="E24:M24">E25</f>
        <v>0</v>
      </c>
      <c r="F24" s="70">
        <f t="shared" si="10"/>
        <v>0</v>
      </c>
      <c r="G24" s="71">
        <f t="shared" si="10"/>
        <v>0</v>
      </c>
      <c r="H24" s="187">
        <f t="shared" si="10"/>
        <v>0</v>
      </c>
      <c r="I24" s="70">
        <f t="shared" si="10"/>
        <v>0</v>
      </c>
      <c r="J24" s="70">
        <f t="shared" si="10"/>
        <v>0</v>
      </c>
      <c r="K24" s="70">
        <f t="shared" si="10"/>
        <v>0</v>
      </c>
      <c r="L24" s="70">
        <f t="shared" si="10"/>
        <v>0</v>
      </c>
      <c r="M24" s="70">
        <f t="shared" si="10"/>
        <v>0</v>
      </c>
      <c r="N24" s="71">
        <f>I24+C24</f>
        <v>50000</v>
      </c>
      <c r="O24" s="63">
        <f t="shared" si="2"/>
        <v>50000</v>
      </c>
    </row>
    <row r="25" spans="1:15" s="47" customFormat="1" ht="18" customHeight="1">
      <c r="A25" s="130" t="s">
        <v>109</v>
      </c>
      <c r="B25" s="108" t="s">
        <v>110</v>
      </c>
      <c r="C25" s="216">
        <f t="shared" si="3"/>
        <v>50000</v>
      </c>
      <c r="D25" s="73">
        <f>D26</f>
        <v>50000</v>
      </c>
      <c r="E25" s="84"/>
      <c r="F25" s="84"/>
      <c r="G25" s="86"/>
      <c r="H25" s="191"/>
      <c r="I25" s="84"/>
      <c r="J25" s="84"/>
      <c r="K25" s="84"/>
      <c r="L25" s="84"/>
      <c r="M25" s="84"/>
      <c r="N25" s="69">
        <f t="shared" si="1"/>
        <v>50000</v>
      </c>
      <c r="O25" s="63">
        <f t="shared" si="2"/>
        <v>50000</v>
      </c>
    </row>
    <row r="26" spans="1:15" s="47" customFormat="1" ht="97.5" customHeight="1">
      <c r="A26" s="130" t="s">
        <v>75</v>
      </c>
      <c r="B26" s="131" t="s">
        <v>111</v>
      </c>
      <c r="C26" s="216">
        <f t="shared" si="3"/>
        <v>50000</v>
      </c>
      <c r="D26" s="73">
        <v>50000</v>
      </c>
      <c r="E26" s="84"/>
      <c r="F26" s="84"/>
      <c r="G26" s="86"/>
      <c r="H26" s="191"/>
      <c r="I26" s="84"/>
      <c r="J26" s="84"/>
      <c r="K26" s="84"/>
      <c r="L26" s="84"/>
      <c r="M26" s="84"/>
      <c r="N26" s="69">
        <f t="shared" si="1"/>
        <v>50000</v>
      </c>
      <c r="O26" s="63">
        <f t="shared" si="2"/>
        <v>50000</v>
      </c>
    </row>
    <row r="27" spans="1:15" ht="68.25" customHeight="1">
      <c r="A27" s="105" t="s">
        <v>149</v>
      </c>
      <c r="B27" s="159" t="s">
        <v>150</v>
      </c>
      <c r="C27" s="217">
        <f t="shared" si="3"/>
        <v>245000</v>
      </c>
      <c r="D27" s="162">
        <f>D28+D30</f>
        <v>245000</v>
      </c>
      <c r="E27" s="160"/>
      <c r="F27" s="160"/>
      <c r="G27" s="201"/>
      <c r="H27" s="189"/>
      <c r="I27" s="161"/>
      <c r="J27" s="160"/>
      <c r="K27" s="160"/>
      <c r="L27" s="160"/>
      <c r="M27" s="160"/>
      <c r="N27" s="78">
        <f>C27+H27</f>
        <v>245000</v>
      </c>
      <c r="O27" s="63">
        <f t="shared" si="2"/>
        <v>245000</v>
      </c>
    </row>
    <row r="28" spans="1:15" ht="115.5" customHeight="1">
      <c r="A28" s="104" t="s">
        <v>152</v>
      </c>
      <c r="B28" s="57" t="s">
        <v>153</v>
      </c>
      <c r="C28" s="216">
        <f>D28+G28</f>
        <v>85000</v>
      </c>
      <c r="D28" s="74">
        <f>D29</f>
        <v>85000</v>
      </c>
      <c r="E28" s="75"/>
      <c r="F28" s="75"/>
      <c r="G28" s="202"/>
      <c r="H28" s="192"/>
      <c r="I28" s="73"/>
      <c r="J28" s="75"/>
      <c r="K28" s="75"/>
      <c r="L28" s="75"/>
      <c r="M28" s="75"/>
      <c r="N28" s="69">
        <f t="shared" si="1"/>
        <v>85000</v>
      </c>
      <c r="O28" s="63">
        <f t="shared" si="2"/>
        <v>85000</v>
      </c>
    </row>
    <row r="29" spans="1:15" ht="46.5" customHeight="1">
      <c r="A29" s="130" t="s">
        <v>75</v>
      </c>
      <c r="B29" s="101" t="s">
        <v>154</v>
      </c>
      <c r="C29" s="216">
        <f>D29+G27</f>
        <v>85000</v>
      </c>
      <c r="D29" s="74">
        <v>85000</v>
      </c>
      <c r="E29" s="75"/>
      <c r="F29" s="75"/>
      <c r="G29" s="202"/>
      <c r="H29" s="192"/>
      <c r="I29" s="73"/>
      <c r="J29" s="75"/>
      <c r="K29" s="75"/>
      <c r="L29" s="75"/>
      <c r="M29" s="75"/>
      <c r="N29" s="69">
        <f t="shared" si="1"/>
        <v>85000</v>
      </c>
      <c r="O29" s="63">
        <f t="shared" si="2"/>
        <v>85000</v>
      </c>
    </row>
    <row r="30" spans="1:15" ht="32.25" customHeight="1">
      <c r="A30" s="130" t="s">
        <v>134</v>
      </c>
      <c r="B30" s="108" t="s">
        <v>135</v>
      </c>
      <c r="C30" s="216">
        <f>D30+G28</f>
        <v>160000</v>
      </c>
      <c r="D30" s="74">
        <f>D31</f>
        <v>160000</v>
      </c>
      <c r="E30" s="75"/>
      <c r="F30" s="75"/>
      <c r="G30" s="202"/>
      <c r="H30" s="192"/>
      <c r="I30" s="73"/>
      <c r="J30" s="75"/>
      <c r="K30" s="75"/>
      <c r="L30" s="75"/>
      <c r="M30" s="75"/>
      <c r="N30" s="69">
        <f t="shared" si="1"/>
        <v>160000</v>
      </c>
      <c r="O30" s="63">
        <f t="shared" si="2"/>
        <v>160000</v>
      </c>
    </row>
    <row r="31" spans="1:15" ht="51.75" customHeight="1">
      <c r="A31" s="130" t="s">
        <v>75</v>
      </c>
      <c r="B31" s="108" t="s">
        <v>151</v>
      </c>
      <c r="C31" s="216">
        <f>D31+G29</f>
        <v>160000</v>
      </c>
      <c r="D31" s="74">
        <v>160000</v>
      </c>
      <c r="E31" s="75"/>
      <c r="F31" s="75"/>
      <c r="G31" s="202"/>
      <c r="H31" s="192"/>
      <c r="I31" s="73"/>
      <c r="J31" s="75"/>
      <c r="K31" s="75"/>
      <c r="L31" s="75"/>
      <c r="M31" s="75"/>
      <c r="N31" s="69">
        <f t="shared" si="1"/>
        <v>160000</v>
      </c>
      <c r="O31" s="63">
        <f t="shared" si="2"/>
        <v>160000</v>
      </c>
    </row>
    <row r="32" spans="1:15" s="44" customFormat="1" ht="30.75">
      <c r="A32" s="105" t="s">
        <v>38</v>
      </c>
      <c r="B32" s="48" t="s">
        <v>80</v>
      </c>
      <c r="C32" s="187">
        <f t="shared" si="3"/>
        <v>-3219300</v>
      </c>
      <c r="D32" s="70">
        <f>D33</f>
        <v>0</v>
      </c>
      <c r="E32" s="70">
        <f aca="true" t="shared" si="11" ref="E32:M32">E33</f>
        <v>0</v>
      </c>
      <c r="F32" s="70">
        <f t="shared" si="11"/>
        <v>0</v>
      </c>
      <c r="G32" s="71">
        <f t="shared" si="11"/>
        <v>-3219300</v>
      </c>
      <c r="H32" s="187">
        <f t="shared" si="11"/>
        <v>0</v>
      </c>
      <c r="I32" s="70">
        <f t="shared" si="11"/>
        <v>0</v>
      </c>
      <c r="J32" s="70">
        <f t="shared" si="11"/>
        <v>0</v>
      </c>
      <c r="K32" s="70">
        <f t="shared" si="11"/>
        <v>0</v>
      </c>
      <c r="L32" s="70">
        <f t="shared" si="11"/>
        <v>0</v>
      </c>
      <c r="M32" s="70">
        <f t="shared" si="11"/>
        <v>0</v>
      </c>
      <c r="N32" s="71">
        <f>SUM(H32,C32)</f>
        <v>-3219300</v>
      </c>
      <c r="O32" s="63">
        <f t="shared" si="2"/>
        <v>-3219300</v>
      </c>
    </row>
    <row r="33" spans="1:15" ht="16.5">
      <c r="A33" s="104" t="s">
        <v>27</v>
      </c>
      <c r="B33" s="100" t="s">
        <v>57</v>
      </c>
      <c r="C33" s="192">
        <f>SUM(D33,G33)</f>
        <v>-3219300</v>
      </c>
      <c r="D33" s="76">
        <f>D34</f>
        <v>0</v>
      </c>
      <c r="E33" s="76">
        <f aca="true" t="shared" si="12" ref="E33:M33">E34</f>
        <v>0</v>
      </c>
      <c r="F33" s="76">
        <f t="shared" si="12"/>
        <v>0</v>
      </c>
      <c r="G33" s="203">
        <f t="shared" si="12"/>
        <v>-3219300</v>
      </c>
      <c r="H33" s="193">
        <f t="shared" si="12"/>
        <v>0</v>
      </c>
      <c r="I33" s="76">
        <f t="shared" si="12"/>
        <v>0</v>
      </c>
      <c r="J33" s="76">
        <f t="shared" si="12"/>
        <v>0</v>
      </c>
      <c r="K33" s="76">
        <f t="shared" si="12"/>
        <v>0</v>
      </c>
      <c r="L33" s="76">
        <f t="shared" si="12"/>
        <v>0</v>
      </c>
      <c r="M33" s="76">
        <f t="shared" si="12"/>
        <v>0</v>
      </c>
      <c r="N33" s="77">
        <f t="shared" si="1"/>
        <v>-3219300</v>
      </c>
      <c r="O33" s="63">
        <f t="shared" si="2"/>
        <v>-3219300</v>
      </c>
    </row>
    <row r="34" spans="1:15" ht="93">
      <c r="A34" s="104"/>
      <c r="B34" s="100" t="s">
        <v>73</v>
      </c>
      <c r="C34" s="218">
        <f>D34+G34</f>
        <v>-3219300</v>
      </c>
      <c r="D34" s="76"/>
      <c r="E34" s="76"/>
      <c r="F34" s="76"/>
      <c r="G34" s="203">
        <v>-3219300</v>
      </c>
      <c r="H34" s="192"/>
      <c r="I34" s="76"/>
      <c r="J34" s="76"/>
      <c r="K34" s="76"/>
      <c r="L34" s="76"/>
      <c r="M34" s="76"/>
      <c r="N34" s="77">
        <f t="shared" si="1"/>
        <v>-3219300</v>
      </c>
      <c r="O34" s="63">
        <f t="shared" si="2"/>
        <v>-3219300</v>
      </c>
    </row>
    <row r="35" spans="1:15" s="44" customFormat="1" ht="30.75">
      <c r="A35" s="105" t="s">
        <v>39</v>
      </c>
      <c r="B35" s="48" t="s">
        <v>81</v>
      </c>
      <c r="C35" s="187">
        <f>SUM(D35,G35)</f>
        <v>1381930</v>
      </c>
      <c r="D35" s="70">
        <f>D36+D37+D38+D39</f>
        <v>1100000</v>
      </c>
      <c r="E35" s="70">
        <f aca="true" t="shared" si="13" ref="E35:M35">E36+E37+E38+E39</f>
        <v>-50000</v>
      </c>
      <c r="F35" s="70">
        <f t="shared" si="13"/>
        <v>0</v>
      </c>
      <c r="G35" s="71">
        <f t="shared" si="13"/>
        <v>281930</v>
      </c>
      <c r="H35" s="187">
        <f t="shared" si="13"/>
        <v>0</v>
      </c>
      <c r="I35" s="70">
        <f t="shared" si="13"/>
        <v>0</v>
      </c>
      <c r="J35" s="70">
        <f t="shared" si="13"/>
        <v>0</v>
      </c>
      <c r="K35" s="70">
        <f t="shared" si="13"/>
        <v>0</v>
      </c>
      <c r="L35" s="70">
        <f t="shared" si="13"/>
        <v>0</v>
      </c>
      <c r="M35" s="70">
        <f t="shared" si="13"/>
        <v>0</v>
      </c>
      <c r="N35" s="78">
        <f t="shared" si="1"/>
        <v>1381930</v>
      </c>
      <c r="O35" s="63">
        <f t="shared" si="2"/>
        <v>1381930</v>
      </c>
    </row>
    <row r="36" spans="1:15" ht="16.5">
      <c r="A36" s="104" t="s">
        <v>7</v>
      </c>
      <c r="B36" s="102" t="s">
        <v>18</v>
      </c>
      <c r="C36" s="192">
        <f>SUM(D36,G36)</f>
        <v>800000</v>
      </c>
      <c r="D36" s="79">
        <v>800000</v>
      </c>
      <c r="E36" s="79"/>
      <c r="F36" s="79"/>
      <c r="G36" s="146"/>
      <c r="H36" s="192">
        <f>SUM(I36,L36)</f>
        <v>0</v>
      </c>
      <c r="I36" s="79"/>
      <c r="J36" s="79"/>
      <c r="K36" s="79"/>
      <c r="L36" s="79"/>
      <c r="M36" s="68"/>
      <c r="N36" s="77">
        <f t="shared" si="1"/>
        <v>800000</v>
      </c>
      <c r="O36" s="63">
        <f t="shared" si="2"/>
        <v>800000</v>
      </c>
    </row>
    <row r="37" spans="1:15" ht="30.75">
      <c r="A37" s="104" t="s">
        <v>8</v>
      </c>
      <c r="B37" s="101" t="s">
        <v>10</v>
      </c>
      <c r="C37" s="192">
        <f>SUM(D37,G37)</f>
        <v>371930</v>
      </c>
      <c r="D37" s="79">
        <v>250000</v>
      </c>
      <c r="E37" s="79"/>
      <c r="F37" s="79"/>
      <c r="G37" s="146">
        <v>121930</v>
      </c>
      <c r="H37" s="192">
        <f>SUM(I37,L37)</f>
        <v>0</v>
      </c>
      <c r="I37" s="79"/>
      <c r="J37" s="79"/>
      <c r="K37" s="79"/>
      <c r="L37" s="79"/>
      <c r="M37" s="68"/>
      <c r="N37" s="77">
        <f t="shared" si="1"/>
        <v>371930</v>
      </c>
      <c r="O37" s="63">
        <f t="shared" si="2"/>
        <v>371930</v>
      </c>
    </row>
    <row r="38" spans="1:15" ht="16.5">
      <c r="A38" s="104" t="s">
        <v>49</v>
      </c>
      <c r="B38" s="101" t="s">
        <v>50</v>
      </c>
      <c r="C38" s="192">
        <f>SUM(D38,G38)</f>
        <v>50000</v>
      </c>
      <c r="D38" s="76">
        <v>50000</v>
      </c>
      <c r="E38" s="76">
        <v>-50000</v>
      </c>
      <c r="F38" s="76"/>
      <c r="G38" s="203"/>
      <c r="H38" s="192"/>
      <c r="I38" s="76"/>
      <c r="J38" s="76"/>
      <c r="K38" s="76"/>
      <c r="L38" s="76"/>
      <c r="M38" s="76"/>
      <c r="N38" s="77">
        <f t="shared" si="1"/>
        <v>50000</v>
      </c>
      <c r="O38" s="63">
        <f t="shared" si="2"/>
        <v>50000</v>
      </c>
    </row>
    <row r="39" spans="1:15" ht="16.5">
      <c r="A39" s="104" t="s">
        <v>173</v>
      </c>
      <c r="B39" s="101" t="s">
        <v>174</v>
      </c>
      <c r="C39" s="192">
        <f>SUM(D39,G39)</f>
        <v>160000</v>
      </c>
      <c r="D39" s="76"/>
      <c r="E39" s="76"/>
      <c r="F39" s="76"/>
      <c r="G39" s="203">
        <v>160000</v>
      </c>
      <c r="H39" s="192"/>
      <c r="I39" s="76"/>
      <c r="J39" s="76"/>
      <c r="K39" s="76"/>
      <c r="L39" s="76"/>
      <c r="M39" s="76"/>
      <c r="N39" s="77">
        <f t="shared" si="1"/>
        <v>160000</v>
      </c>
      <c r="O39" s="63">
        <f t="shared" si="2"/>
        <v>160000</v>
      </c>
    </row>
    <row r="40" spans="1:31" s="44" customFormat="1" ht="46.5">
      <c r="A40" s="105" t="s">
        <v>40</v>
      </c>
      <c r="B40" s="48" t="s">
        <v>78</v>
      </c>
      <c r="C40" s="187">
        <f>D40+G40</f>
        <v>348000</v>
      </c>
      <c r="D40" s="70">
        <f>D41+D43</f>
        <v>146410</v>
      </c>
      <c r="E40" s="70">
        <f aca="true" t="shared" si="14" ref="E40:M40">E41+E43</f>
        <v>0</v>
      </c>
      <c r="F40" s="70">
        <f t="shared" si="14"/>
        <v>0</v>
      </c>
      <c r="G40" s="71">
        <f t="shared" si="14"/>
        <v>201590</v>
      </c>
      <c r="H40" s="187">
        <f t="shared" si="14"/>
        <v>0</v>
      </c>
      <c r="I40" s="70">
        <f t="shared" si="14"/>
        <v>0</v>
      </c>
      <c r="J40" s="70">
        <f t="shared" si="14"/>
        <v>0</v>
      </c>
      <c r="K40" s="70">
        <f t="shared" si="14"/>
        <v>0</v>
      </c>
      <c r="L40" s="70">
        <f t="shared" si="14"/>
        <v>0</v>
      </c>
      <c r="M40" s="70">
        <f t="shared" si="14"/>
        <v>0</v>
      </c>
      <c r="N40" s="71">
        <f>C40+H40</f>
        <v>348000</v>
      </c>
      <c r="O40" s="63">
        <f t="shared" si="2"/>
        <v>348000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s="44" customFormat="1" ht="30.75">
      <c r="A41" s="104" t="s">
        <v>115</v>
      </c>
      <c r="B41" s="247" t="s">
        <v>116</v>
      </c>
      <c r="C41" s="192">
        <f>SUM(D41+G41)</f>
        <v>200000</v>
      </c>
      <c r="D41" s="73">
        <f>D42</f>
        <v>200000</v>
      </c>
      <c r="E41" s="84"/>
      <c r="F41" s="84"/>
      <c r="G41" s="86"/>
      <c r="H41" s="191"/>
      <c r="I41" s="84"/>
      <c r="J41" s="84"/>
      <c r="K41" s="84"/>
      <c r="L41" s="84"/>
      <c r="M41" s="84"/>
      <c r="N41" s="77">
        <f t="shared" si="1"/>
        <v>200000</v>
      </c>
      <c r="O41" s="63">
        <f t="shared" si="2"/>
        <v>200000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s="44" customFormat="1" ht="16.5">
      <c r="A42" s="104"/>
      <c r="B42" s="247" t="s">
        <v>129</v>
      </c>
      <c r="C42" s="192">
        <f>SUM(D42+G42)</f>
        <v>200000</v>
      </c>
      <c r="D42" s="73">
        <v>200000</v>
      </c>
      <c r="E42" s="84"/>
      <c r="F42" s="84"/>
      <c r="G42" s="86"/>
      <c r="H42" s="191"/>
      <c r="I42" s="84"/>
      <c r="J42" s="84"/>
      <c r="K42" s="84"/>
      <c r="L42" s="84"/>
      <c r="M42" s="84"/>
      <c r="N42" s="77">
        <f t="shared" si="1"/>
        <v>200000</v>
      </c>
      <c r="O42" s="63">
        <f t="shared" si="2"/>
        <v>200000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ht="46.5">
      <c r="A43" s="104" t="s">
        <v>3</v>
      </c>
      <c r="B43" s="103" t="s">
        <v>33</v>
      </c>
      <c r="C43" s="188">
        <f>SUM(D43+G43)</f>
        <v>148000</v>
      </c>
      <c r="D43" s="72">
        <v>-53590</v>
      </c>
      <c r="E43" s="72"/>
      <c r="F43" s="72"/>
      <c r="G43" s="200">
        <f>148000+53590</f>
        <v>201590</v>
      </c>
      <c r="H43" s="138">
        <f>SUM(I43,L43)</f>
        <v>0</v>
      </c>
      <c r="I43" s="72"/>
      <c r="J43" s="72"/>
      <c r="K43" s="72"/>
      <c r="L43" s="72"/>
      <c r="M43" s="68"/>
      <c r="N43" s="69">
        <f>SUM(H43,C43)</f>
        <v>148000</v>
      </c>
      <c r="O43" s="63">
        <f t="shared" si="2"/>
        <v>148000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15" s="44" customFormat="1" ht="30.75">
      <c r="A44" s="105" t="s">
        <v>42</v>
      </c>
      <c r="B44" s="46" t="s">
        <v>61</v>
      </c>
      <c r="C44" s="187">
        <f>D44+G44</f>
        <v>1080000</v>
      </c>
      <c r="D44" s="70">
        <f>D45</f>
        <v>0</v>
      </c>
      <c r="E44" s="70">
        <f aca="true" t="shared" si="15" ref="E44:M44">E45</f>
        <v>0</v>
      </c>
      <c r="F44" s="70">
        <f t="shared" si="15"/>
        <v>0</v>
      </c>
      <c r="G44" s="71">
        <f t="shared" si="15"/>
        <v>1080000</v>
      </c>
      <c r="H44" s="187">
        <f t="shared" si="15"/>
        <v>0</v>
      </c>
      <c r="I44" s="70">
        <f t="shared" si="15"/>
        <v>0</v>
      </c>
      <c r="J44" s="70">
        <f t="shared" si="15"/>
        <v>0</v>
      </c>
      <c r="K44" s="70">
        <f t="shared" si="15"/>
        <v>0</v>
      </c>
      <c r="L44" s="70">
        <f t="shared" si="15"/>
        <v>0</v>
      </c>
      <c r="M44" s="70">
        <f t="shared" si="15"/>
        <v>0</v>
      </c>
      <c r="N44" s="71">
        <f>H44+C44</f>
        <v>1080000</v>
      </c>
      <c r="O44" s="63">
        <f t="shared" si="2"/>
        <v>1080000</v>
      </c>
    </row>
    <row r="45" spans="1:15" ht="81" customHeight="1">
      <c r="A45" s="104" t="s">
        <v>125</v>
      </c>
      <c r="B45" s="57" t="s">
        <v>126</v>
      </c>
      <c r="C45" s="188">
        <f>SUM(G45,D45)</f>
        <v>1080000</v>
      </c>
      <c r="D45" s="79"/>
      <c r="E45" s="79"/>
      <c r="F45" s="72"/>
      <c r="G45" s="146">
        <v>1080000</v>
      </c>
      <c r="H45" s="188">
        <f>SUM(I45,L45)</f>
        <v>0</v>
      </c>
      <c r="I45" s="72"/>
      <c r="J45" s="68"/>
      <c r="K45" s="68"/>
      <c r="L45" s="68"/>
      <c r="M45" s="68"/>
      <c r="N45" s="69">
        <f>SUM(H45,C45)</f>
        <v>1080000</v>
      </c>
      <c r="O45" s="63">
        <f t="shared" si="2"/>
        <v>1080000</v>
      </c>
    </row>
    <row r="46" spans="1:15" ht="31.5" customHeight="1">
      <c r="A46" s="105" t="s">
        <v>41</v>
      </c>
      <c r="B46" s="46" t="s">
        <v>64</v>
      </c>
      <c r="C46" s="187">
        <f>D46+G46</f>
        <v>13000</v>
      </c>
      <c r="D46" s="70">
        <f>D47</f>
        <v>13000</v>
      </c>
      <c r="E46" s="70">
        <f aca="true" t="shared" si="16" ref="E46:M46">E47</f>
        <v>0</v>
      </c>
      <c r="F46" s="70">
        <f t="shared" si="16"/>
        <v>0</v>
      </c>
      <c r="G46" s="71">
        <f t="shared" si="16"/>
        <v>0</v>
      </c>
      <c r="H46" s="187">
        <f t="shared" si="16"/>
        <v>0</v>
      </c>
      <c r="I46" s="70">
        <f t="shared" si="16"/>
        <v>0</v>
      </c>
      <c r="J46" s="70">
        <f t="shared" si="16"/>
        <v>0</v>
      </c>
      <c r="K46" s="70">
        <f t="shared" si="16"/>
        <v>0</v>
      </c>
      <c r="L46" s="70">
        <f t="shared" si="16"/>
        <v>0</v>
      </c>
      <c r="M46" s="70">
        <f t="shared" si="16"/>
        <v>0</v>
      </c>
      <c r="N46" s="71">
        <f>C46+H46</f>
        <v>13000</v>
      </c>
      <c r="O46" s="63">
        <f t="shared" si="2"/>
        <v>13000</v>
      </c>
    </row>
    <row r="47" spans="1:15" ht="31.5" customHeight="1">
      <c r="A47" s="104" t="s">
        <v>94</v>
      </c>
      <c r="B47" s="57" t="s">
        <v>95</v>
      </c>
      <c r="C47" s="188">
        <f>SUM(D47+G47)</f>
        <v>13000</v>
      </c>
      <c r="D47" s="79">
        <f>D49+D48</f>
        <v>13000</v>
      </c>
      <c r="E47" s="79"/>
      <c r="F47" s="79"/>
      <c r="G47" s="146"/>
      <c r="H47" s="188"/>
      <c r="I47" s="76"/>
      <c r="J47" s="76"/>
      <c r="K47" s="76"/>
      <c r="L47" s="76"/>
      <c r="M47" s="76"/>
      <c r="N47" s="77">
        <f>SUM(H47,C47)</f>
        <v>13000</v>
      </c>
      <c r="O47" s="63">
        <f t="shared" si="2"/>
        <v>13000</v>
      </c>
    </row>
    <row r="48" spans="1:15" ht="48.75" customHeight="1">
      <c r="A48" s="104" t="s">
        <v>75</v>
      </c>
      <c r="B48" s="101" t="s">
        <v>96</v>
      </c>
      <c r="C48" s="188">
        <f>SUM(D48+G48)</f>
        <v>5000</v>
      </c>
      <c r="D48" s="79">
        <v>5000</v>
      </c>
      <c r="E48" s="79"/>
      <c r="F48" s="79"/>
      <c r="G48" s="146"/>
      <c r="H48" s="188"/>
      <c r="I48" s="76"/>
      <c r="J48" s="76"/>
      <c r="K48" s="76"/>
      <c r="L48" s="76"/>
      <c r="M48" s="76"/>
      <c r="N48" s="77">
        <f>SUM(H48,C48)</f>
        <v>5000</v>
      </c>
      <c r="O48" s="63">
        <f t="shared" si="2"/>
        <v>5000</v>
      </c>
    </row>
    <row r="49" spans="1:15" ht="95.25" customHeight="1">
      <c r="A49" s="104"/>
      <c r="B49" s="101" t="s">
        <v>97</v>
      </c>
      <c r="C49" s="188">
        <f>SUM(D49+G49)</f>
        <v>8000</v>
      </c>
      <c r="D49" s="79">
        <v>8000</v>
      </c>
      <c r="E49" s="79"/>
      <c r="F49" s="79"/>
      <c r="G49" s="146"/>
      <c r="H49" s="188"/>
      <c r="I49" s="76"/>
      <c r="J49" s="76"/>
      <c r="K49" s="76"/>
      <c r="L49" s="76"/>
      <c r="M49" s="76"/>
      <c r="N49" s="77">
        <f>SUM(H49,C49)</f>
        <v>8000</v>
      </c>
      <c r="O49" s="63">
        <f t="shared" si="2"/>
        <v>8000</v>
      </c>
    </row>
    <row r="50" spans="1:15" ht="68.25" customHeight="1">
      <c r="A50" s="105" t="s">
        <v>46</v>
      </c>
      <c r="B50" s="46" t="s">
        <v>76</v>
      </c>
      <c r="C50" s="187">
        <f>SUM(G50,D50)</f>
        <v>87590</v>
      </c>
      <c r="D50" s="70">
        <f>D51+D53</f>
        <v>87590</v>
      </c>
      <c r="E50" s="70">
        <f aca="true" t="shared" si="17" ref="E50:M50">E53</f>
        <v>0</v>
      </c>
      <c r="F50" s="70">
        <f t="shared" si="17"/>
        <v>0</v>
      </c>
      <c r="G50" s="71">
        <f t="shared" si="17"/>
        <v>0</v>
      </c>
      <c r="H50" s="187">
        <f t="shared" si="17"/>
        <v>0</v>
      </c>
      <c r="I50" s="70">
        <f t="shared" si="17"/>
        <v>0</v>
      </c>
      <c r="J50" s="70">
        <f t="shared" si="17"/>
        <v>0</v>
      </c>
      <c r="K50" s="70">
        <f t="shared" si="17"/>
        <v>0</v>
      </c>
      <c r="L50" s="70">
        <f t="shared" si="17"/>
        <v>0</v>
      </c>
      <c r="M50" s="70">
        <f t="shared" si="17"/>
        <v>0</v>
      </c>
      <c r="N50" s="71">
        <f>C50+H50</f>
        <v>87590</v>
      </c>
      <c r="O50" s="63">
        <f t="shared" si="2"/>
        <v>87590</v>
      </c>
    </row>
    <row r="51" spans="1:22" ht="32.25" customHeight="1">
      <c r="A51" s="130" t="s">
        <v>134</v>
      </c>
      <c r="B51" s="57" t="s">
        <v>135</v>
      </c>
      <c r="C51" s="138">
        <f>SUM(G51,D51)</f>
        <v>7590</v>
      </c>
      <c r="D51" s="163">
        <f>D52</f>
        <v>7590</v>
      </c>
      <c r="E51" s="84"/>
      <c r="F51" s="84"/>
      <c r="G51" s="86"/>
      <c r="H51" s="191"/>
      <c r="I51" s="84"/>
      <c r="J51" s="84"/>
      <c r="K51" s="84"/>
      <c r="L51" s="84"/>
      <c r="M51" s="84"/>
      <c r="N51" s="69">
        <f>SUM(H51,C51)</f>
        <v>7590</v>
      </c>
      <c r="O51" s="63">
        <f t="shared" si="2"/>
        <v>7590</v>
      </c>
      <c r="P51" s="9"/>
      <c r="Q51" s="9"/>
      <c r="R51" s="9"/>
      <c r="S51" s="9"/>
      <c r="T51" s="9"/>
      <c r="U51" s="9"/>
      <c r="V51" s="9"/>
    </row>
    <row r="52" spans="1:22" ht="47.25" customHeight="1">
      <c r="A52" s="104" t="s">
        <v>75</v>
      </c>
      <c r="B52" s="248" t="s">
        <v>155</v>
      </c>
      <c r="C52" s="138">
        <f>SUM(G52,D52)</f>
        <v>7590</v>
      </c>
      <c r="D52" s="163">
        <v>7590</v>
      </c>
      <c r="E52" s="84"/>
      <c r="F52" s="84"/>
      <c r="G52" s="86"/>
      <c r="H52" s="191"/>
      <c r="I52" s="84"/>
      <c r="J52" s="84"/>
      <c r="K52" s="84"/>
      <c r="L52" s="84"/>
      <c r="M52" s="84"/>
      <c r="N52" s="69">
        <f>SUM(H52,C52)</f>
        <v>7590</v>
      </c>
      <c r="O52" s="63">
        <f t="shared" si="2"/>
        <v>7590</v>
      </c>
      <c r="P52" s="9"/>
      <c r="Q52" s="9"/>
      <c r="R52" s="9"/>
      <c r="S52" s="9"/>
      <c r="T52" s="9"/>
      <c r="U52" s="9"/>
      <c r="V52" s="9"/>
    </row>
    <row r="53" spans="1:15" ht="49.5" customHeight="1">
      <c r="A53" s="104" t="s">
        <v>156</v>
      </c>
      <c r="B53" s="248" t="s">
        <v>157</v>
      </c>
      <c r="C53" s="138">
        <f>SUM(G53,D53)</f>
        <v>80000</v>
      </c>
      <c r="D53" s="81">
        <f>D54</f>
        <v>80000</v>
      </c>
      <c r="E53" s="81"/>
      <c r="F53" s="81"/>
      <c r="G53" s="204"/>
      <c r="H53" s="194">
        <f aca="true" t="shared" si="18" ref="H53:M53">H54</f>
        <v>0</v>
      </c>
      <c r="I53" s="81">
        <f t="shared" si="18"/>
        <v>0</v>
      </c>
      <c r="J53" s="81">
        <f t="shared" si="18"/>
        <v>0</v>
      </c>
      <c r="K53" s="81">
        <f t="shared" si="18"/>
        <v>0</v>
      </c>
      <c r="L53" s="81">
        <f t="shared" si="18"/>
        <v>0</v>
      </c>
      <c r="M53" s="81">
        <f t="shared" si="18"/>
        <v>0</v>
      </c>
      <c r="N53" s="69">
        <f>SUM(H53,C53)</f>
        <v>80000</v>
      </c>
      <c r="O53" s="63">
        <f t="shared" si="2"/>
        <v>80000</v>
      </c>
    </row>
    <row r="54" spans="1:15" ht="113.25" customHeight="1">
      <c r="A54" s="104" t="s">
        <v>75</v>
      </c>
      <c r="B54" s="249" t="s">
        <v>158</v>
      </c>
      <c r="C54" s="138">
        <f>SUM(G54,D54)</f>
        <v>80000</v>
      </c>
      <c r="D54" s="81">
        <v>80000</v>
      </c>
      <c r="E54" s="81"/>
      <c r="F54" s="81"/>
      <c r="G54" s="204"/>
      <c r="H54" s="188"/>
      <c r="I54" s="81"/>
      <c r="J54" s="81"/>
      <c r="K54" s="81"/>
      <c r="L54" s="81"/>
      <c r="M54" s="81"/>
      <c r="N54" s="69">
        <f>SUM(H54,C54)</f>
        <v>80000</v>
      </c>
      <c r="O54" s="63">
        <f t="shared" si="2"/>
        <v>80000</v>
      </c>
    </row>
    <row r="55" spans="1:15" s="44" customFormat="1" ht="30.75">
      <c r="A55" s="105" t="s">
        <v>60</v>
      </c>
      <c r="B55" s="46" t="s">
        <v>74</v>
      </c>
      <c r="C55" s="187">
        <f>D55+G55</f>
        <v>190000</v>
      </c>
      <c r="D55" s="70">
        <f>D56</f>
        <v>190000</v>
      </c>
      <c r="E55" s="70">
        <f aca="true" t="shared" si="19" ref="E55:M55">E56</f>
        <v>0</v>
      </c>
      <c r="F55" s="70">
        <f t="shared" si="19"/>
        <v>0</v>
      </c>
      <c r="G55" s="71">
        <f t="shared" si="19"/>
        <v>0</v>
      </c>
      <c r="H55" s="187">
        <f t="shared" si="19"/>
        <v>0</v>
      </c>
      <c r="I55" s="70">
        <f t="shared" si="19"/>
        <v>0</v>
      </c>
      <c r="J55" s="70">
        <f t="shared" si="19"/>
        <v>0</v>
      </c>
      <c r="K55" s="70">
        <f t="shared" si="19"/>
        <v>0</v>
      </c>
      <c r="L55" s="70">
        <f t="shared" si="19"/>
        <v>0</v>
      </c>
      <c r="M55" s="70">
        <f t="shared" si="19"/>
        <v>0</v>
      </c>
      <c r="N55" s="71">
        <f>H55+C55</f>
        <v>190000</v>
      </c>
      <c r="O55" s="63">
        <f t="shared" si="2"/>
        <v>190000</v>
      </c>
    </row>
    <row r="56" spans="1:15" ht="16.5">
      <c r="A56" s="104" t="s">
        <v>6</v>
      </c>
      <c r="B56" s="57" t="s">
        <v>128</v>
      </c>
      <c r="C56" s="188">
        <f>SUM(D56,G56)</f>
        <v>190000</v>
      </c>
      <c r="D56" s="76">
        <f>D57</f>
        <v>190000</v>
      </c>
      <c r="E56" s="76"/>
      <c r="F56" s="76"/>
      <c r="G56" s="203"/>
      <c r="H56" s="188">
        <f>SUM(I56,L56)</f>
        <v>0</v>
      </c>
      <c r="I56" s="76"/>
      <c r="J56" s="76"/>
      <c r="K56" s="76"/>
      <c r="L56" s="76"/>
      <c r="M56" s="76"/>
      <c r="N56" s="77">
        <f>SUM(H56,C56)</f>
        <v>190000</v>
      </c>
      <c r="O56" s="63">
        <f t="shared" si="2"/>
        <v>190000</v>
      </c>
    </row>
    <row r="57" spans="1:15" ht="78">
      <c r="A57" s="104" t="s">
        <v>75</v>
      </c>
      <c r="B57" s="57" t="s">
        <v>171</v>
      </c>
      <c r="C57" s="188">
        <f>SUM(D57,G57)</f>
        <v>190000</v>
      </c>
      <c r="D57" s="76">
        <v>190000</v>
      </c>
      <c r="E57" s="76"/>
      <c r="F57" s="76"/>
      <c r="G57" s="203"/>
      <c r="H57" s="192"/>
      <c r="I57" s="76"/>
      <c r="J57" s="76"/>
      <c r="K57" s="76"/>
      <c r="L57" s="76"/>
      <c r="M57" s="76"/>
      <c r="N57" s="77">
        <f>SUM(H57,C57)</f>
        <v>190000</v>
      </c>
      <c r="O57" s="63">
        <f t="shared" si="2"/>
        <v>190000</v>
      </c>
    </row>
    <row r="58" spans="1:15" s="44" customFormat="1" ht="30.75">
      <c r="A58" s="105" t="s">
        <v>43</v>
      </c>
      <c r="B58" s="46" t="s">
        <v>86</v>
      </c>
      <c r="C58" s="187">
        <f>SUM(D58+G58)</f>
        <v>385000</v>
      </c>
      <c r="D58" s="70">
        <f>D59+D61+D60</f>
        <v>185000</v>
      </c>
      <c r="E58" s="70">
        <f aca="true" t="shared" si="20" ref="E58:M58">E59+E61+E60</f>
        <v>0</v>
      </c>
      <c r="F58" s="70">
        <f t="shared" si="20"/>
        <v>0</v>
      </c>
      <c r="G58" s="70">
        <f t="shared" si="20"/>
        <v>200000</v>
      </c>
      <c r="H58" s="70">
        <f t="shared" si="20"/>
        <v>0</v>
      </c>
      <c r="I58" s="70">
        <f t="shared" si="20"/>
        <v>0</v>
      </c>
      <c r="J58" s="70">
        <f t="shared" si="20"/>
        <v>0</v>
      </c>
      <c r="K58" s="70">
        <f t="shared" si="20"/>
        <v>0</v>
      </c>
      <c r="L58" s="70">
        <f t="shared" si="20"/>
        <v>0</v>
      </c>
      <c r="M58" s="70">
        <f t="shared" si="20"/>
        <v>0</v>
      </c>
      <c r="N58" s="71">
        <f>C58+H58</f>
        <v>385000</v>
      </c>
      <c r="O58" s="63">
        <f t="shared" si="2"/>
        <v>385000</v>
      </c>
    </row>
    <row r="59" spans="1:15" s="10" customFormat="1" ht="46.5">
      <c r="A59" s="104" t="s">
        <v>5</v>
      </c>
      <c r="B59" s="57" t="s">
        <v>23</v>
      </c>
      <c r="C59" s="188">
        <f>SUM(D59,G59)</f>
        <v>150000</v>
      </c>
      <c r="D59" s="76">
        <v>150000</v>
      </c>
      <c r="E59" s="76"/>
      <c r="F59" s="76"/>
      <c r="G59" s="203"/>
      <c r="H59" s="188">
        <f>SUM(I59,L59)</f>
        <v>0</v>
      </c>
      <c r="I59" s="76"/>
      <c r="J59" s="76"/>
      <c r="K59" s="76"/>
      <c r="L59" s="76"/>
      <c r="M59" s="76"/>
      <c r="N59" s="77">
        <f>SUM(H59,C59)</f>
        <v>150000</v>
      </c>
      <c r="O59" s="63">
        <f t="shared" si="2"/>
        <v>150000</v>
      </c>
    </row>
    <row r="60" spans="1:15" s="10" customFormat="1" ht="63" customHeight="1">
      <c r="A60" s="104" t="s">
        <v>184</v>
      </c>
      <c r="B60" s="57" t="s">
        <v>185</v>
      </c>
      <c r="C60" s="188">
        <f>SUM(D60,G60)</f>
        <v>200000</v>
      </c>
      <c r="D60" s="76"/>
      <c r="E60" s="76"/>
      <c r="F60" s="76"/>
      <c r="G60" s="203">
        <v>200000</v>
      </c>
      <c r="H60" s="188"/>
      <c r="I60" s="76"/>
      <c r="J60" s="76"/>
      <c r="K60" s="76"/>
      <c r="L60" s="76"/>
      <c r="M60" s="76"/>
      <c r="N60" s="77">
        <f>SUM(H60,C60)</f>
        <v>200000</v>
      </c>
      <c r="O60" s="63">
        <f t="shared" si="2"/>
        <v>200000</v>
      </c>
    </row>
    <row r="61" spans="1:15" s="10" customFormat="1" ht="78">
      <c r="A61" s="104" t="s">
        <v>160</v>
      </c>
      <c r="B61" s="164" t="s">
        <v>161</v>
      </c>
      <c r="C61" s="188">
        <f>SUM(D61,G61)</f>
        <v>35000</v>
      </c>
      <c r="D61" s="76">
        <v>35000</v>
      </c>
      <c r="E61" s="76"/>
      <c r="F61" s="76"/>
      <c r="G61" s="203"/>
      <c r="H61" s="188"/>
      <c r="I61" s="76"/>
      <c r="J61" s="76"/>
      <c r="K61" s="76"/>
      <c r="L61" s="76"/>
      <c r="M61" s="76"/>
      <c r="N61" s="77">
        <f>SUM(H61,C61)</f>
        <v>35000</v>
      </c>
      <c r="O61" s="63">
        <f t="shared" si="2"/>
        <v>35000</v>
      </c>
    </row>
    <row r="62" spans="1:15" s="10" customFormat="1" ht="46.5">
      <c r="A62" s="105" t="s">
        <v>131</v>
      </c>
      <c r="B62" s="123" t="s">
        <v>132</v>
      </c>
      <c r="C62" s="189">
        <f>D62+G62</f>
        <v>0</v>
      </c>
      <c r="D62" s="156">
        <f>D63</f>
        <v>0</v>
      </c>
      <c r="E62" s="156">
        <f aca="true" t="shared" si="21" ref="E62:M62">E63</f>
        <v>0</v>
      </c>
      <c r="F62" s="156">
        <f t="shared" si="21"/>
        <v>0</v>
      </c>
      <c r="G62" s="205">
        <f t="shared" si="21"/>
        <v>0</v>
      </c>
      <c r="H62" s="195">
        <f t="shared" si="21"/>
        <v>300000</v>
      </c>
      <c r="I62" s="157">
        <f t="shared" si="21"/>
        <v>0</v>
      </c>
      <c r="J62" s="157">
        <f t="shared" si="21"/>
        <v>0</v>
      </c>
      <c r="K62" s="157">
        <f t="shared" si="21"/>
        <v>0</v>
      </c>
      <c r="L62" s="157">
        <f t="shared" si="21"/>
        <v>300000</v>
      </c>
      <c r="M62" s="157">
        <f t="shared" si="21"/>
        <v>300000</v>
      </c>
      <c r="N62" s="78">
        <f>H62+C62</f>
        <v>300000</v>
      </c>
      <c r="O62" s="63">
        <f t="shared" si="2"/>
        <v>300000</v>
      </c>
    </row>
    <row r="63" spans="1:15" s="10" customFormat="1" ht="111" customHeight="1">
      <c r="A63" s="166" t="s">
        <v>92</v>
      </c>
      <c r="B63" s="100" t="s">
        <v>133</v>
      </c>
      <c r="C63" s="188"/>
      <c r="D63" s="76"/>
      <c r="E63" s="76"/>
      <c r="F63" s="76"/>
      <c r="G63" s="203"/>
      <c r="H63" s="188">
        <f>I63+L63</f>
        <v>300000</v>
      </c>
      <c r="I63" s="76"/>
      <c r="J63" s="76"/>
      <c r="K63" s="76"/>
      <c r="L63" s="76">
        <v>300000</v>
      </c>
      <c r="M63" s="76">
        <v>300000</v>
      </c>
      <c r="N63" s="77">
        <f aca="true" t="shared" si="22" ref="N63:N75">SUM(H63,C63)</f>
        <v>300000</v>
      </c>
      <c r="O63" s="63">
        <f t="shared" si="2"/>
        <v>300000</v>
      </c>
    </row>
    <row r="64" spans="1:15" s="50" customFormat="1" ht="46.5">
      <c r="A64" s="105" t="s">
        <v>48</v>
      </c>
      <c r="B64" s="45" t="s">
        <v>90</v>
      </c>
      <c r="C64" s="189">
        <f>D64+G64</f>
        <v>80000</v>
      </c>
      <c r="D64" s="82">
        <f aca="true" t="shared" si="23" ref="D64:M64">D65+D68+D69</f>
        <v>80000</v>
      </c>
      <c r="E64" s="82">
        <f t="shared" si="23"/>
        <v>0</v>
      </c>
      <c r="F64" s="82">
        <f t="shared" si="23"/>
        <v>0</v>
      </c>
      <c r="G64" s="206">
        <f t="shared" si="23"/>
        <v>0</v>
      </c>
      <c r="H64" s="196">
        <f t="shared" si="23"/>
        <v>10108600</v>
      </c>
      <c r="I64" s="82">
        <f t="shared" si="23"/>
        <v>1278200</v>
      </c>
      <c r="J64" s="82">
        <f t="shared" si="23"/>
        <v>0</v>
      </c>
      <c r="K64" s="82">
        <f t="shared" si="23"/>
        <v>0</v>
      </c>
      <c r="L64" s="82">
        <f t="shared" si="23"/>
        <v>8830400</v>
      </c>
      <c r="M64" s="82">
        <f t="shared" si="23"/>
        <v>10108600</v>
      </c>
      <c r="N64" s="78">
        <f t="shared" si="22"/>
        <v>10188600</v>
      </c>
      <c r="O64" s="63">
        <f t="shared" si="2"/>
        <v>10188600</v>
      </c>
    </row>
    <row r="65" spans="1:15" s="50" customFormat="1" ht="16.5">
      <c r="A65" s="104" t="s">
        <v>91</v>
      </c>
      <c r="B65" s="57" t="s">
        <v>25</v>
      </c>
      <c r="C65" s="188"/>
      <c r="D65" s="83"/>
      <c r="E65" s="83"/>
      <c r="F65" s="83"/>
      <c r="G65" s="207"/>
      <c r="H65" s="191">
        <f>I65+L65</f>
        <v>10108600</v>
      </c>
      <c r="I65" s="83"/>
      <c r="J65" s="83"/>
      <c r="K65" s="83"/>
      <c r="L65" s="79">
        <f>110000+L66+L67+510000+80000</f>
        <v>10108600</v>
      </c>
      <c r="M65" s="79">
        <f>110000+M66+M67+510000+80000</f>
        <v>10108600</v>
      </c>
      <c r="N65" s="69">
        <f t="shared" si="22"/>
        <v>10108600</v>
      </c>
      <c r="O65" s="63">
        <f t="shared" si="2"/>
        <v>10108600</v>
      </c>
    </row>
    <row r="66" spans="1:15" s="50" customFormat="1" ht="30.75">
      <c r="A66" s="104" t="s">
        <v>75</v>
      </c>
      <c r="B66" s="131" t="s">
        <v>100</v>
      </c>
      <c r="C66" s="188"/>
      <c r="D66" s="83"/>
      <c r="E66" s="83"/>
      <c r="F66" s="83"/>
      <c r="G66" s="207"/>
      <c r="H66" s="191">
        <f>I66+L66</f>
        <v>60000</v>
      </c>
      <c r="I66" s="83"/>
      <c r="J66" s="83"/>
      <c r="K66" s="83"/>
      <c r="L66" s="79">
        <v>60000</v>
      </c>
      <c r="M66" s="79">
        <v>60000</v>
      </c>
      <c r="N66" s="69">
        <f t="shared" si="22"/>
        <v>60000</v>
      </c>
      <c r="O66" s="63">
        <f t="shared" si="2"/>
        <v>60000</v>
      </c>
    </row>
    <row r="67" spans="1:15" s="50" customFormat="1" ht="108.75">
      <c r="A67" s="104"/>
      <c r="B67" s="131" t="s">
        <v>172</v>
      </c>
      <c r="C67" s="188"/>
      <c r="D67" s="83"/>
      <c r="E67" s="83"/>
      <c r="F67" s="83"/>
      <c r="G67" s="207"/>
      <c r="H67" s="191">
        <f>I67+L67</f>
        <v>9348600</v>
      </c>
      <c r="I67" s="83"/>
      <c r="J67" s="83"/>
      <c r="K67" s="83"/>
      <c r="L67" s="79">
        <v>9348600</v>
      </c>
      <c r="M67" s="79">
        <v>9348600</v>
      </c>
      <c r="N67" s="69">
        <f t="shared" si="22"/>
        <v>9348600</v>
      </c>
      <c r="O67" s="63">
        <f t="shared" si="2"/>
        <v>9348600</v>
      </c>
    </row>
    <row r="68" spans="1:15" s="50" customFormat="1" ht="62.25">
      <c r="A68" s="104">
        <v>170703</v>
      </c>
      <c r="B68" s="57" t="s">
        <v>87</v>
      </c>
      <c r="C68" s="188">
        <f>D68+G68</f>
        <v>0</v>
      </c>
      <c r="D68" s="83"/>
      <c r="E68" s="83"/>
      <c r="F68" s="83"/>
      <c r="G68" s="207"/>
      <c r="H68" s="191">
        <f>I68+L68</f>
        <v>0</v>
      </c>
      <c r="I68" s="79">
        <v>1278200</v>
      </c>
      <c r="J68" s="83"/>
      <c r="K68" s="83"/>
      <c r="L68" s="79">
        <v>-1278200</v>
      </c>
      <c r="M68" s="83"/>
      <c r="N68" s="69">
        <f t="shared" si="22"/>
        <v>0</v>
      </c>
      <c r="O68" s="63">
        <f t="shared" si="2"/>
        <v>0</v>
      </c>
    </row>
    <row r="69" spans="1:15" s="50" customFormat="1" ht="31.5" customHeight="1">
      <c r="A69" s="104" t="s">
        <v>134</v>
      </c>
      <c r="B69" s="108" t="s">
        <v>135</v>
      </c>
      <c r="C69" s="188">
        <f>D69+G69</f>
        <v>80000</v>
      </c>
      <c r="D69" s="79">
        <f>D70</f>
        <v>80000</v>
      </c>
      <c r="E69" s="83"/>
      <c r="F69" s="83"/>
      <c r="G69" s="207"/>
      <c r="H69" s="191">
        <f>I69+L69</f>
        <v>0</v>
      </c>
      <c r="I69" s="79"/>
      <c r="J69" s="83"/>
      <c r="K69" s="83"/>
      <c r="L69" s="79"/>
      <c r="M69" s="83"/>
      <c r="N69" s="69">
        <f t="shared" si="22"/>
        <v>80000</v>
      </c>
      <c r="O69" s="63">
        <f t="shared" si="2"/>
        <v>80000</v>
      </c>
    </row>
    <row r="70" spans="1:15" s="50" customFormat="1" ht="77.25" customHeight="1">
      <c r="A70" s="104" t="s">
        <v>75</v>
      </c>
      <c r="B70" s="57" t="s">
        <v>136</v>
      </c>
      <c r="C70" s="188">
        <f>D70+G70</f>
        <v>80000</v>
      </c>
      <c r="D70" s="79">
        <v>80000</v>
      </c>
      <c r="E70" s="83"/>
      <c r="F70" s="83"/>
      <c r="G70" s="207"/>
      <c r="H70" s="191"/>
      <c r="I70" s="79"/>
      <c r="J70" s="83"/>
      <c r="K70" s="83"/>
      <c r="L70" s="79"/>
      <c r="M70" s="83"/>
      <c r="N70" s="69">
        <f t="shared" si="22"/>
        <v>80000</v>
      </c>
      <c r="O70" s="63">
        <f t="shared" si="2"/>
        <v>80000</v>
      </c>
    </row>
    <row r="71" spans="1:15" s="50" customFormat="1" ht="50.25" customHeight="1">
      <c r="A71" s="105" t="s">
        <v>45</v>
      </c>
      <c r="B71" s="46" t="s">
        <v>51</v>
      </c>
      <c r="C71" s="187">
        <f>D71+G71</f>
        <v>598500</v>
      </c>
      <c r="D71" s="70">
        <f>D72</f>
        <v>598500</v>
      </c>
      <c r="E71" s="70">
        <f aca="true" t="shared" si="24" ref="E71:M71">E74+E76</f>
        <v>0</v>
      </c>
      <c r="F71" s="70">
        <f t="shared" si="24"/>
        <v>0</v>
      </c>
      <c r="G71" s="71">
        <f t="shared" si="24"/>
        <v>0</v>
      </c>
      <c r="H71" s="187">
        <f t="shared" si="24"/>
        <v>0</v>
      </c>
      <c r="I71" s="70">
        <f t="shared" si="24"/>
        <v>0</v>
      </c>
      <c r="J71" s="70">
        <f t="shared" si="24"/>
        <v>0</v>
      </c>
      <c r="K71" s="70">
        <f t="shared" si="24"/>
        <v>0</v>
      </c>
      <c r="L71" s="70">
        <f t="shared" si="24"/>
        <v>0</v>
      </c>
      <c r="M71" s="70">
        <f t="shared" si="24"/>
        <v>0</v>
      </c>
      <c r="N71" s="71">
        <f t="shared" si="22"/>
        <v>598500</v>
      </c>
      <c r="O71" s="63">
        <f t="shared" si="2"/>
        <v>598500</v>
      </c>
    </row>
    <row r="72" spans="1:26" s="50" customFormat="1" ht="63.75" customHeight="1">
      <c r="A72" s="104">
        <v>160903</v>
      </c>
      <c r="B72" s="57" t="s">
        <v>112</v>
      </c>
      <c r="C72" s="188">
        <f>SUM(D72,G72)</f>
        <v>598500</v>
      </c>
      <c r="D72" s="73">
        <f>D73+D74+D75+D76</f>
        <v>598500</v>
      </c>
      <c r="E72" s="84"/>
      <c r="F72" s="84"/>
      <c r="G72" s="86"/>
      <c r="H72" s="191"/>
      <c r="I72" s="84"/>
      <c r="J72" s="84"/>
      <c r="K72" s="84"/>
      <c r="L72" s="84"/>
      <c r="M72" s="84"/>
      <c r="N72" s="69">
        <f t="shared" si="22"/>
        <v>598500</v>
      </c>
      <c r="O72" s="63">
        <f t="shared" si="2"/>
        <v>598500</v>
      </c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</row>
    <row r="73" spans="1:26" s="50" customFormat="1" ht="50.25" customHeight="1">
      <c r="A73" s="130" t="s">
        <v>75</v>
      </c>
      <c r="B73" s="57" t="s">
        <v>145</v>
      </c>
      <c r="C73" s="188">
        <f>SUM(D73,G73)</f>
        <v>200000</v>
      </c>
      <c r="D73" s="73">
        <v>200000</v>
      </c>
      <c r="E73" s="84"/>
      <c r="F73" s="84"/>
      <c r="G73" s="86"/>
      <c r="H73" s="191"/>
      <c r="I73" s="84"/>
      <c r="J73" s="84"/>
      <c r="K73" s="84"/>
      <c r="L73" s="84"/>
      <c r="M73" s="84"/>
      <c r="N73" s="69">
        <f t="shared" si="22"/>
        <v>200000</v>
      </c>
      <c r="O73" s="63">
        <f t="shared" si="2"/>
        <v>200000</v>
      </c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</row>
    <row r="74" spans="1:15" s="50" customFormat="1" ht="48" customHeight="1">
      <c r="A74" s="104"/>
      <c r="B74" s="101" t="s">
        <v>146</v>
      </c>
      <c r="C74" s="188">
        <f>SUM(D74,G74)</f>
        <v>48500</v>
      </c>
      <c r="D74" s="81">
        <v>48500</v>
      </c>
      <c r="E74" s="81"/>
      <c r="F74" s="81"/>
      <c r="G74" s="204"/>
      <c r="H74" s="188">
        <f>SUM(I74,L74)</f>
        <v>0</v>
      </c>
      <c r="I74" s="81"/>
      <c r="J74" s="81"/>
      <c r="K74" s="81"/>
      <c r="L74" s="81"/>
      <c r="M74" s="81"/>
      <c r="N74" s="69">
        <f t="shared" si="22"/>
        <v>48500</v>
      </c>
      <c r="O74" s="63">
        <f aca="true" t="shared" si="25" ref="O74:O104">C74+H74</f>
        <v>48500</v>
      </c>
    </row>
    <row r="75" spans="1:15" s="50" customFormat="1" ht="35.25" customHeight="1">
      <c r="A75" s="104"/>
      <c r="B75" s="101" t="s">
        <v>147</v>
      </c>
      <c r="C75" s="188">
        <f>SUM(D75,G75)</f>
        <v>50000</v>
      </c>
      <c r="D75" s="81">
        <v>50000</v>
      </c>
      <c r="E75" s="81"/>
      <c r="F75" s="81"/>
      <c r="G75" s="204"/>
      <c r="H75" s="188"/>
      <c r="I75" s="81"/>
      <c r="J75" s="81"/>
      <c r="K75" s="81"/>
      <c r="L75" s="81"/>
      <c r="M75" s="81"/>
      <c r="N75" s="69">
        <f t="shared" si="22"/>
        <v>50000</v>
      </c>
      <c r="O75" s="63">
        <f t="shared" si="25"/>
        <v>50000</v>
      </c>
    </row>
    <row r="76" spans="1:15" s="50" customFormat="1" ht="78.75" customHeight="1">
      <c r="A76" s="104"/>
      <c r="B76" s="57" t="s">
        <v>148</v>
      </c>
      <c r="C76" s="188">
        <f>SUM(D76,G76)</f>
        <v>300000</v>
      </c>
      <c r="D76" s="76">
        <v>300000</v>
      </c>
      <c r="E76" s="76"/>
      <c r="F76" s="76"/>
      <c r="G76" s="203"/>
      <c r="H76" s="138"/>
      <c r="I76" s="76"/>
      <c r="J76" s="76"/>
      <c r="K76" s="76"/>
      <c r="L76" s="76"/>
      <c r="M76" s="76"/>
      <c r="N76" s="77">
        <f>C76+H76</f>
        <v>300000</v>
      </c>
      <c r="O76" s="63">
        <f t="shared" si="25"/>
        <v>300000</v>
      </c>
    </row>
    <row r="77" spans="1:15" s="50" customFormat="1" ht="30" customHeight="1">
      <c r="A77" s="105" t="s">
        <v>44</v>
      </c>
      <c r="B77" s="46" t="s">
        <v>14</v>
      </c>
      <c r="C77" s="195">
        <f>SUM(G77,D77)</f>
        <v>650000</v>
      </c>
      <c r="D77" s="96"/>
      <c r="E77" s="96"/>
      <c r="F77" s="96"/>
      <c r="G77" s="208">
        <f>G78</f>
        <v>650000</v>
      </c>
      <c r="H77" s="189"/>
      <c r="I77" s="96"/>
      <c r="J77" s="96"/>
      <c r="K77" s="96"/>
      <c r="L77" s="96"/>
      <c r="M77" s="96"/>
      <c r="N77" s="78">
        <f>C77+H77</f>
        <v>650000</v>
      </c>
      <c r="O77" s="63">
        <f t="shared" si="25"/>
        <v>650000</v>
      </c>
    </row>
    <row r="78" spans="1:15" s="50" customFormat="1" ht="66.75" customHeight="1">
      <c r="A78" s="104" t="s">
        <v>83</v>
      </c>
      <c r="B78" s="107" t="s">
        <v>84</v>
      </c>
      <c r="C78" s="138">
        <f>SUM(G78,D78)</f>
        <v>650000</v>
      </c>
      <c r="D78" s="81"/>
      <c r="E78" s="81"/>
      <c r="F78" s="81"/>
      <c r="G78" s="204">
        <f>60000+510000+80000</f>
        <v>650000</v>
      </c>
      <c r="H78" s="188"/>
      <c r="I78" s="81"/>
      <c r="J78" s="81"/>
      <c r="K78" s="81"/>
      <c r="L78" s="81"/>
      <c r="M78" s="81"/>
      <c r="N78" s="69">
        <f>C78+H78</f>
        <v>650000</v>
      </c>
      <c r="O78" s="63">
        <f t="shared" si="25"/>
        <v>650000</v>
      </c>
    </row>
    <row r="79" spans="1:15" s="50" customFormat="1" ht="30" customHeight="1">
      <c r="A79" s="104" t="s">
        <v>75</v>
      </c>
      <c r="B79" s="131" t="s">
        <v>100</v>
      </c>
      <c r="C79" s="138">
        <f>SUM(G79,D79)</f>
        <v>60000</v>
      </c>
      <c r="D79" s="81"/>
      <c r="E79" s="81"/>
      <c r="F79" s="81"/>
      <c r="G79" s="204">
        <v>60000</v>
      </c>
      <c r="H79" s="188"/>
      <c r="I79" s="81"/>
      <c r="J79" s="81"/>
      <c r="K79" s="81"/>
      <c r="L79" s="81"/>
      <c r="M79" s="81"/>
      <c r="N79" s="69">
        <f>C79+H79</f>
        <v>60000</v>
      </c>
      <c r="O79" s="63">
        <f t="shared" si="25"/>
        <v>60000</v>
      </c>
    </row>
    <row r="80" spans="1:15" s="50" customFormat="1" ht="46.5">
      <c r="A80" s="105" t="s">
        <v>47</v>
      </c>
      <c r="B80" s="48" t="s">
        <v>77</v>
      </c>
      <c r="C80" s="189">
        <f>SUM(G80,D80)</f>
        <v>205000</v>
      </c>
      <c r="D80" s="82">
        <f>D81+D83</f>
        <v>205000</v>
      </c>
      <c r="E80" s="82">
        <f aca="true" t="shared" si="26" ref="E80:M80">E83+E84</f>
        <v>0</v>
      </c>
      <c r="F80" s="82">
        <f t="shared" si="26"/>
        <v>0</v>
      </c>
      <c r="G80" s="206">
        <f t="shared" si="26"/>
        <v>0</v>
      </c>
      <c r="H80" s="196">
        <f t="shared" si="26"/>
        <v>0</v>
      </c>
      <c r="I80" s="82">
        <f t="shared" si="26"/>
        <v>0</v>
      </c>
      <c r="J80" s="82">
        <f t="shared" si="26"/>
        <v>0</v>
      </c>
      <c r="K80" s="82">
        <f t="shared" si="26"/>
        <v>0</v>
      </c>
      <c r="L80" s="82">
        <f t="shared" si="26"/>
        <v>0</v>
      </c>
      <c r="M80" s="82">
        <f t="shared" si="26"/>
        <v>0</v>
      </c>
      <c r="N80" s="78">
        <f aca="true" t="shared" si="27" ref="N80:N85">SUM(H80,C80)</f>
        <v>205000</v>
      </c>
      <c r="O80" s="63">
        <f t="shared" si="25"/>
        <v>205000</v>
      </c>
    </row>
    <row r="81" spans="1:15" s="50" customFormat="1" ht="30.75">
      <c r="A81" s="104" t="s">
        <v>141</v>
      </c>
      <c r="B81" s="57" t="s">
        <v>142</v>
      </c>
      <c r="C81" s="188">
        <f>D81+G81</f>
        <v>145000</v>
      </c>
      <c r="D81" s="79">
        <f>D82</f>
        <v>145000</v>
      </c>
      <c r="E81" s="83"/>
      <c r="F81" s="83"/>
      <c r="G81" s="207"/>
      <c r="H81" s="197"/>
      <c r="I81" s="83"/>
      <c r="J81" s="83"/>
      <c r="K81" s="83"/>
      <c r="L81" s="83"/>
      <c r="M81" s="83"/>
      <c r="N81" s="69">
        <f t="shared" si="27"/>
        <v>145000</v>
      </c>
      <c r="O81" s="63">
        <f t="shared" si="25"/>
        <v>145000</v>
      </c>
    </row>
    <row r="82" spans="1:15" s="50" customFormat="1" ht="46.5">
      <c r="A82" s="104" t="s">
        <v>75</v>
      </c>
      <c r="B82" s="57" t="s">
        <v>143</v>
      </c>
      <c r="C82" s="188">
        <f>D82+G82</f>
        <v>145000</v>
      </c>
      <c r="D82" s="79">
        <v>145000</v>
      </c>
      <c r="E82" s="83"/>
      <c r="F82" s="83"/>
      <c r="G82" s="207"/>
      <c r="H82" s="197"/>
      <c r="I82" s="83"/>
      <c r="J82" s="83"/>
      <c r="K82" s="83"/>
      <c r="L82" s="83"/>
      <c r="M82" s="83"/>
      <c r="N82" s="69">
        <f t="shared" si="27"/>
        <v>145000</v>
      </c>
      <c r="O82" s="63">
        <f t="shared" si="25"/>
        <v>145000</v>
      </c>
    </row>
    <row r="83" spans="1:15" ht="30.75">
      <c r="A83" s="104" t="s">
        <v>134</v>
      </c>
      <c r="B83" s="57" t="s">
        <v>135</v>
      </c>
      <c r="C83" s="188">
        <f>D83+G83</f>
        <v>60000</v>
      </c>
      <c r="D83" s="75">
        <f>D84</f>
        <v>60000</v>
      </c>
      <c r="E83" s="75"/>
      <c r="F83" s="75"/>
      <c r="G83" s="202"/>
      <c r="H83" s="138">
        <f>I83+L83</f>
        <v>0</v>
      </c>
      <c r="I83" s="85"/>
      <c r="J83" s="85"/>
      <c r="K83" s="85"/>
      <c r="L83" s="85"/>
      <c r="M83" s="85"/>
      <c r="N83" s="69">
        <f t="shared" si="27"/>
        <v>60000</v>
      </c>
      <c r="O83" s="63">
        <f t="shared" si="25"/>
        <v>60000</v>
      </c>
    </row>
    <row r="84" spans="1:15" ht="46.5">
      <c r="A84" s="104" t="s">
        <v>75</v>
      </c>
      <c r="B84" s="164" t="s">
        <v>144</v>
      </c>
      <c r="C84" s="188">
        <f>D84+G84</f>
        <v>60000</v>
      </c>
      <c r="D84" s="75">
        <v>60000</v>
      </c>
      <c r="E84" s="75"/>
      <c r="F84" s="75"/>
      <c r="G84" s="202"/>
      <c r="H84" s="138">
        <f>I84+L84</f>
        <v>0</v>
      </c>
      <c r="I84" s="85"/>
      <c r="J84" s="85"/>
      <c r="K84" s="85"/>
      <c r="L84" s="85"/>
      <c r="M84" s="85"/>
      <c r="N84" s="69">
        <f t="shared" si="27"/>
        <v>60000</v>
      </c>
      <c r="O84" s="63">
        <f t="shared" si="25"/>
        <v>60000</v>
      </c>
    </row>
    <row r="85" spans="1:15" s="47" customFormat="1" ht="31.5" thickBot="1">
      <c r="A85" s="224" t="s">
        <v>190</v>
      </c>
      <c r="B85" s="225" t="s">
        <v>29</v>
      </c>
      <c r="C85" s="226">
        <f>-63800-380000</f>
        <v>-443800</v>
      </c>
      <c r="D85" s="227"/>
      <c r="E85" s="227"/>
      <c r="F85" s="227"/>
      <c r="G85" s="228"/>
      <c r="H85" s="226">
        <f>I85+L85</f>
        <v>0</v>
      </c>
      <c r="I85" s="227"/>
      <c r="J85" s="227"/>
      <c r="K85" s="227"/>
      <c r="L85" s="227"/>
      <c r="M85" s="227"/>
      <c r="N85" s="228">
        <f t="shared" si="27"/>
        <v>-443800</v>
      </c>
      <c r="O85" s="63">
        <f t="shared" si="25"/>
        <v>-443800</v>
      </c>
    </row>
    <row r="86" spans="1:15" s="44" customFormat="1" ht="27" customHeight="1" thickBot="1">
      <c r="A86" s="214"/>
      <c r="B86" s="242" t="s">
        <v>36</v>
      </c>
      <c r="C86" s="198">
        <f aca="true" t="shared" si="28" ref="C86:N86">C7+C12+C24+C27+C32+C35+C40+C44+C46+C50+C55+C58+C62+C64+C71+C77+C80+C85</f>
        <v>3702920</v>
      </c>
      <c r="D86" s="154">
        <f t="shared" si="28"/>
        <v>3690500</v>
      </c>
      <c r="E86" s="154">
        <f t="shared" si="28"/>
        <v>-50000</v>
      </c>
      <c r="F86" s="154">
        <f t="shared" si="28"/>
        <v>0</v>
      </c>
      <c r="G86" s="154">
        <f t="shared" si="28"/>
        <v>456220</v>
      </c>
      <c r="H86" s="198">
        <f t="shared" si="28"/>
        <v>10584600</v>
      </c>
      <c r="I86" s="154">
        <f t="shared" si="28"/>
        <v>1278200</v>
      </c>
      <c r="J86" s="154">
        <f t="shared" si="28"/>
        <v>0</v>
      </c>
      <c r="K86" s="154">
        <f t="shared" si="28"/>
        <v>0</v>
      </c>
      <c r="L86" s="154">
        <f t="shared" si="28"/>
        <v>9306400</v>
      </c>
      <c r="M86" s="154">
        <f t="shared" si="28"/>
        <v>10584600</v>
      </c>
      <c r="N86" s="154">
        <f t="shared" si="28"/>
        <v>14287520</v>
      </c>
      <c r="O86" s="63">
        <f t="shared" si="25"/>
        <v>14287520</v>
      </c>
    </row>
    <row r="87" spans="1:15" s="44" customFormat="1" ht="17.25" thickBot="1">
      <c r="A87" s="214"/>
      <c r="B87" s="153" t="s">
        <v>31</v>
      </c>
      <c r="C87" s="219">
        <f>C88+C92+C94+C96+C98+C101+C90</f>
        <v>3094270</v>
      </c>
      <c r="D87" s="155">
        <f>D88+D92+D94+D96+D98+D101+D90</f>
        <v>470800</v>
      </c>
      <c r="E87" s="155">
        <f aca="true" t="shared" si="29" ref="E87:N87">E88+E92+E94+E96+E98+E101+E90</f>
        <v>0</v>
      </c>
      <c r="F87" s="155">
        <f t="shared" si="29"/>
        <v>0</v>
      </c>
      <c r="G87" s="155">
        <f t="shared" si="29"/>
        <v>2623470</v>
      </c>
      <c r="H87" s="219">
        <f t="shared" si="29"/>
        <v>0</v>
      </c>
      <c r="I87" s="155">
        <f t="shared" si="29"/>
        <v>0</v>
      </c>
      <c r="J87" s="155">
        <f t="shared" si="29"/>
        <v>0</v>
      </c>
      <c r="K87" s="155">
        <f t="shared" si="29"/>
        <v>0</v>
      </c>
      <c r="L87" s="155">
        <f t="shared" si="29"/>
        <v>0</v>
      </c>
      <c r="M87" s="155">
        <f t="shared" si="29"/>
        <v>0</v>
      </c>
      <c r="N87" s="155">
        <f t="shared" si="29"/>
        <v>3094270</v>
      </c>
      <c r="O87" s="63">
        <f t="shared" si="25"/>
        <v>3094270</v>
      </c>
    </row>
    <row r="88" spans="1:15" s="44" customFormat="1" ht="30.75">
      <c r="A88" s="229" t="s">
        <v>38</v>
      </c>
      <c r="B88" s="230" t="s">
        <v>80</v>
      </c>
      <c r="C88" s="231">
        <f>D88+G88</f>
        <v>2897370</v>
      </c>
      <c r="D88" s="232">
        <f>D89</f>
        <v>0</v>
      </c>
      <c r="E88" s="232">
        <f aca="true" t="shared" si="30" ref="E88:M88">E89</f>
        <v>0</v>
      </c>
      <c r="F88" s="232">
        <f t="shared" si="30"/>
        <v>0</v>
      </c>
      <c r="G88" s="233">
        <f t="shared" si="30"/>
        <v>2897370</v>
      </c>
      <c r="H88" s="231">
        <f t="shared" si="30"/>
        <v>0</v>
      </c>
      <c r="I88" s="232">
        <f t="shared" si="30"/>
        <v>0</v>
      </c>
      <c r="J88" s="232">
        <f t="shared" si="30"/>
        <v>0</v>
      </c>
      <c r="K88" s="232">
        <f t="shared" si="30"/>
        <v>0</v>
      </c>
      <c r="L88" s="232">
        <f t="shared" si="30"/>
        <v>0</v>
      </c>
      <c r="M88" s="232">
        <f t="shared" si="30"/>
        <v>0</v>
      </c>
      <c r="N88" s="233">
        <f>C88+H88</f>
        <v>2897370</v>
      </c>
      <c r="O88" s="63">
        <f t="shared" si="25"/>
        <v>2897370</v>
      </c>
    </row>
    <row r="89" spans="1:30" s="44" customFormat="1" ht="127.5" customHeight="1">
      <c r="A89" s="104" t="s">
        <v>62</v>
      </c>
      <c r="B89" s="61" t="s">
        <v>130</v>
      </c>
      <c r="C89" s="191">
        <f>D89+G89</f>
        <v>2897370</v>
      </c>
      <c r="D89" s="73"/>
      <c r="E89" s="84"/>
      <c r="F89" s="84"/>
      <c r="G89" s="209">
        <f>3219300-321930</f>
        <v>2897370</v>
      </c>
      <c r="H89" s="191"/>
      <c r="I89" s="84"/>
      <c r="J89" s="84"/>
      <c r="K89" s="84"/>
      <c r="L89" s="84"/>
      <c r="M89" s="84"/>
      <c r="N89" s="86">
        <f>C89+H89</f>
        <v>2897370</v>
      </c>
      <c r="O89" s="63">
        <f t="shared" si="25"/>
        <v>2897370</v>
      </c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</row>
    <row r="90" spans="1:30" s="44" customFormat="1" ht="30.75" customHeight="1">
      <c r="A90" s="105" t="s">
        <v>39</v>
      </c>
      <c r="B90" s="48" t="s">
        <v>81</v>
      </c>
      <c r="C90" s="187">
        <f>SUM(G90,D90)</f>
        <v>200000</v>
      </c>
      <c r="D90" s="162">
        <f>D91</f>
        <v>200000</v>
      </c>
      <c r="E90" s="70"/>
      <c r="F90" s="70"/>
      <c r="G90" s="211"/>
      <c r="H90" s="187"/>
      <c r="I90" s="70"/>
      <c r="J90" s="70"/>
      <c r="K90" s="70"/>
      <c r="L90" s="70"/>
      <c r="M90" s="70"/>
      <c r="N90" s="71">
        <f>SUM(H90,C90)</f>
        <v>200000</v>
      </c>
      <c r="O90" s="63">
        <f t="shared" si="25"/>
        <v>200000</v>
      </c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</row>
    <row r="91" spans="1:30" s="44" customFormat="1" ht="126.75" customHeight="1">
      <c r="A91" s="104" t="s">
        <v>62</v>
      </c>
      <c r="B91" s="61" t="s">
        <v>186</v>
      </c>
      <c r="C91" s="138">
        <f>D91+G91</f>
        <v>200000</v>
      </c>
      <c r="D91" s="73">
        <v>200000</v>
      </c>
      <c r="E91" s="84"/>
      <c r="F91" s="84"/>
      <c r="G91" s="209"/>
      <c r="H91" s="191"/>
      <c r="I91" s="84"/>
      <c r="J91" s="84"/>
      <c r="K91" s="84"/>
      <c r="L91" s="84"/>
      <c r="M91" s="84"/>
      <c r="N91" s="69">
        <f>H91+C91</f>
        <v>200000</v>
      </c>
      <c r="O91" s="63">
        <f t="shared" si="25"/>
        <v>200000</v>
      </c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</row>
    <row r="92" spans="1:15" ht="30" customHeight="1">
      <c r="A92" s="105" t="s">
        <v>42</v>
      </c>
      <c r="B92" s="46" t="s">
        <v>61</v>
      </c>
      <c r="C92" s="187">
        <f>SUM(G92,D92)</f>
        <v>-1080000</v>
      </c>
      <c r="D92" s="70">
        <f>D93</f>
        <v>0</v>
      </c>
      <c r="E92" s="70">
        <f aca="true" t="shared" si="31" ref="E92:M92">E93</f>
        <v>0</v>
      </c>
      <c r="F92" s="70">
        <f t="shared" si="31"/>
        <v>0</v>
      </c>
      <c r="G92" s="71">
        <f t="shared" si="31"/>
        <v>-1080000</v>
      </c>
      <c r="H92" s="187">
        <f t="shared" si="31"/>
        <v>0</v>
      </c>
      <c r="I92" s="70">
        <f t="shared" si="31"/>
        <v>0</v>
      </c>
      <c r="J92" s="70">
        <f t="shared" si="31"/>
        <v>0</v>
      </c>
      <c r="K92" s="70">
        <f t="shared" si="31"/>
        <v>0</v>
      </c>
      <c r="L92" s="70">
        <f t="shared" si="31"/>
        <v>0</v>
      </c>
      <c r="M92" s="70">
        <f t="shared" si="31"/>
        <v>0</v>
      </c>
      <c r="N92" s="71">
        <f>SUM(H92,C92)</f>
        <v>-1080000</v>
      </c>
      <c r="O92" s="63">
        <f t="shared" si="25"/>
        <v>-1080000</v>
      </c>
    </row>
    <row r="93" spans="1:15" ht="114" customHeight="1">
      <c r="A93" s="104" t="s">
        <v>124</v>
      </c>
      <c r="B93" s="62" t="s">
        <v>98</v>
      </c>
      <c r="C93" s="138">
        <f>D93+G93</f>
        <v>-1080000</v>
      </c>
      <c r="D93" s="85"/>
      <c r="E93" s="68"/>
      <c r="F93" s="68"/>
      <c r="G93" s="146">
        <v>-1080000</v>
      </c>
      <c r="H93" s="138"/>
      <c r="I93" s="68"/>
      <c r="J93" s="68"/>
      <c r="K93" s="68"/>
      <c r="L93" s="79"/>
      <c r="M93" s="68"/>
      <c r="N93" s="69">
        <f>H93+C93</f>
        <v>-1080000</v>
      </c>
      <c r="O93" s="63">
        <f t="shared" si="25"/>
        <v>-1080000</v>
      </c>
    </row>
    <row r="94" spans="1:15" ht="47.25" customHeight="1">
      <c r="A94" s="105" t="s">
        <v>138</v>
      </c>
      <c r="B94" s="123" t="s">
        <v>139</v>
      </c>
      <c r="C94" s="187">
        <f aca="true" t="shared" si="32" ref="C94:C100">D94+G94</f>
        <v>48000</v>
      </c>
      <c r="D94" s="98">
        <f>D95</f>
        <v>48000</v>
      </c>
      <c r="E94" s="97"/>
      <c r="F94" s="97"/>
      <c r="G94" s="210"/>
      <c r="H94" s="195"/>
      <c r="I94" s="97"/>
      <c r="J94" s="97"/>
      <c r="K94" s="97"/>
      <c r="L94" s="158"/>
      <c r="M94" s="97"/>
      <c r="N94" s="78">
        <f>H94+C94</f>
        <v>48000</v>
      </c>
      <c r="O94" s="63">
        <f t="shared" si="25"/>
        <v>48000</v>
      </c>
    </row>
    <row r="95" spans="1:15" ht="84" customHeight="1">
      <c r="A95" s="104" t="s">
        <v>62</v>
      </c>
      <c r="B95" s="61" t="s">
        <v>140</v>
      </c>
      <c r="C95" s="191">
        <f t="shared" si="32"/>
        <v>48000</v>
      </c>
      <c r="D95" s="85">
        <v>48000</v>
      </c>
      <c r="E95" s="68"/>
      <c r="F95" s="68"/>
      <c r="G95" s="146"/>
      <c r="H95" s="138"/>
      <c r="I95" s="68"/>
      <c r="J95" s="68"/>
      <c r="K95" s="68"/>
      <c r="L95" s="79"/>
      <c r="M95" s="68"/>
      <c r="N95" s="69">
        <f>SUM(H95,C95)</f>
        <v>48000</v>
      </c>
      <c r="O95" s="63">
        <f t="shared" si="25"/>
        <v>48000</v>
      </c>
    </row>
    <row r="96" spans="1:15" ht="65.25" customHeight="1">
      <c r="A96" s="105" t="s">
        <v>131</v>
      </c>
      <c r="B96" s="123" t="s">
        <v>132</v>
      </c>
      <c r="C96" s="187">
        <f t="shared" si="32"/>
        <v>408100</v>
      </c>
      <c r="D96" s="98">
        <f>D97</f>
        <v>0</v>
      </c>
      <c r="E96" s="98">
        <f aca="true" t="shared" si="33" ref="E96:M96">E97</f>
        <v>0</v>
      </c>
      <c r="F96" s="98">
        <f t="shared" si="33"/>
        <v>0</v>
      </c>
      <c r="G96" s="208">
        <f t="shared" si="33"/>
        <v>408100</v>
      </c>
      <c r="H96" s="199">
        <f t="shared" si="33"/>
        <v>0</v>
      </c>
      <c r="I96" s="98">
        <f t="shared" si="33"/>
        <v>0</v>
      </c>
      <c r="J96" s="98">
        <f t="shared" si="33"/>
        <v>0</v>
      </c>
      <c r="K96" s="98">
        <f t="shared" si="33"/>
        <v>0</v>
      </c>
      <c r="L96" s="98">
        <f t="shared" si="33"/>
        <v>0</v>
      </c>
      <c r="M96" s="98">
        <f t="shared" si="33"/>
        <v>0</v>
      </c>
      <c r="N96" s="78">
        <f>H96+C96</f>
        <v>408100</v>
      </c>
      <c r="O96" s="63">
        <f t="shared" si="25"/>
        <v>408100</v>
      </c>
    </row>
    <row r="97" spans="1:15" ht="84" customHeight="1">
      <c r="A97" s="104" t="s">
        <v>62</v>
      </c>
      <c r="B97" s="61" t="s">
        <v>159</v>
      </c>
      <c r="C97" s="191">
        <f t="shared" si="32"/>
        <v>408100</v>
      </c>
      <c r="D97" s="85"/>
      <c r="E97" s="68"/>
      <c r="F97" s="68"/>
      <c r="G97" s="146">
        <v>408100</v>
      </c>
      <c r="H97" s="138"/>
      <c r="I97" s="68"/>
      <c r="J97" s="68"/>
      <c r="K97" s="68"/>
      <c r="L97" s="79"/>
      <c r="M97" s="68"/>
      <c r="N97" s="69">
        <f>SUM(H97,C97)</f>
        <v>408100</v>
      </c>
      <c r="O97" s="63">
        <f t="shared" si="25"/>
        <v>408100</v>
      </c>
    </row>
    <row r="98" spans="1:15" ht="47.25" customHeight="1">
      <c r="A98" s="105" t="s">
        <v>48</v>
      </c>
      <c r="B98" s="45" t="s">
        <v>90</v>
      </c>
      <c r="C98" s="187">
        <f t="shared" si="32"/>
        <v>457000</v>
      </c>
      <c r="D98" s="98">
        <f>D99+D100</f>
        <v>159000</v>
      </c>
      <c r="E98" s="98">
        <f aca="true" t="shared" si="34" ref="E98:M98">E99+E100</f>
        <v>0</v>
      </c>
      <c r="F98" s="98">
        <f t="shared" si="34"/>
        <v>0</v>
      </c>
      <c r="G98" s="208">
        <f t="shared" si="34"/>
        <v>298000</v>
      </c>
      <c r="H98" s="199">
        <f t="shared" si="34"/>
        <v>0</v>
      </c>
      <c r="I98" s="98">
        <f t="shared" si="34"/>
        <v>0</v>
      </c>
      <c r="J98" s="98">
        <f t="shared" si="34"/>
        <v>0</v>
      </c>
      <c r="K98" s="98">
        <f t="shared" si="34"/>
        <v>0</v>
      </c>
      <c r="L98" s="98">
        <f t="shared" si="34"/>
        <v>0</v>
      </c>
      <c r="M98" s="98">
        <f t="shared" si="34"/>
        <v>0</v>
      </c>
      <c r="N98" s="78">
        <f>H98+C98</f>
        <v>457000</v>
      </c>
      <c r="O98" s="63">
        <f t="shared" si="25"/>
        <v>457000</v>
      </c>
    </row>
    <row r="99" spans="1:15" ht="101.25" customHeight="1">
      <c r="A99" s="104" t="s">
        <v>62</v>
      </c>
      <c r="B99" s="61" t="s">
        <v>137</v>
      </c>
      <c r="C99" s="191">
        <f t="shared" si="32"/>
        <v>159000</v>
      </c>
      <c r="D99" s="85">
        <v>159000</v>
      </c>
      <c r="E99" s="68"/>
      <c r="F99" s="68"/>
      <c r="G99" s="146"/>
      <c r="H99" s="138"/>
      <c r="I99" s="68"/>
      <c r="J99" s="68"/>
      <c r="K99" s="68"/>
      <c r="L99" s="79"/>
      <c r="M99" s="68"/>
      <c r="N99" s="69">
        <f>SUM(H99,C99)</f>
        <v>159000</v>
      </c>
      <c r="O99" s="63">
        <f t="shared" si="25"/>
        <v>159000</v>
      </c>
    </row>
    <row r="100" spans="1:15" ht="87.75" customHeight="1">
      <c r="A100" s="104" t="s">
        <v>62</v>
      </c>
      <c r="B100" s="61" t="s">
        <v>188</v>
      </c>
      <c r="C100" s="191">
        <f t="shared" si="32"/>
        <v>298000</v>
      </c>
      <c r="D100" s="85"/>
      <c r="E100" s="68"/>
      <c r="F100" s="68"/>
      <c r="G100" s="146">
        <v>298000</v>
      </c>
      <c r="H100" s="138"/>
      <c r="I100" s="68"/>
      <c r="J100" s="68"/>
      <c r="K100" s="68"/>
      <c r="L100" s="79"/>
      <c r="M100" s="68"/>
      <c r="N100" s="69">
        <f>SUM(H100,C100)</f>
        <v>298000</v>
      </c>
      <c r="O100" s="63">
        <f t="shared" si="25"/>
        <v>298000</v>
      </c>
    </row>
    <row r="101" spans="1:15" s="44" customFormat="1" ht="40.5" customHeight="1">
      <c r="A101" s="105" t="s">
        <v>44</v>
      </c>
      <c r="B101" s="46" t="s">
        <v>14</v>
      </c>
      <c r="C101" s="187">
        <f>D101+G101</f>
        <v>163800</v>
      </c>
      <c r="D101" s="70">
        <f>D102+D103</f>
        <v>63800</v>
      </c>
      <c r="E101" s="70">
        <f aca="true" t="shared" si="35" ref="E101:M101">E102+E103</f>
        <v>0</v>
      </c>
      <c r="F101" s="70">
        <f t="shared" si="35"/>
        <v>0</v>
      </c>
      <c r="G101" s="71">
        <f t="shared" si="35"/>
        <v>100000</v>
      </c>
      <c r="H101" s="187">
        <f t="shared" si="35"/>
        <v>0</v>
      </c>
      <c r="I101" s="70">
        <f t="shared" si="35"/>
        <v>0</v>
      </c>
      <c r="J101" s="70">
        <f t="shared" si="35"/>
        <v>0</v>
      </c>
      <c r="K101" s="70">
        <f t="shared" si="35"/>
        <v>0</v>
      </c>
      <c r="L101" s="70">
        <f t="shared" si="35"/>
        <v>0</v>
      </c>
      <c r="M101" s="70">
        <f t="shared" si="35"/>
        <v>0</v>
      </c>
      <c r="N101" s="71">
        <f>C101+H101</f>
        <v>163800</v>
      </c>
      <c r="O101" s="63">
        <f t="shared" si="25"/>
        <v>163800</v>
      </c>
    </row>
    <row r="102" spans="1:15" ht="84.75" customHeight="1">
      <c r="A102" s="104" t="s">
        <v>62</v>
      </c>
      <c r="B102" s="61" t="s">
        <v>170</v>
      </c>
      <c r="C102" s="138">
        <f>SUM(G102,D102)</f>
        <v>63800</v>
      </c>
      <c r="D102" s="85">
        <v>63800</v>
      </c>
      <c r="E102" s="68"/>
      <c r="F102" s="68"/>
      <c r="G102" s="69"/>
      <c r="H102" s="138">
        <f>I102+L102</f>
        <v>0</v>
      </c>
      <c r="I102" s="79"/>
      <c r="J102" s="68"/>
      <c r="K102" s="68"/>
      <c r="L102" s="68"/>
      <c r="M102" s="68"/>
      <c r="N102" s="69">
        <f>SUM(H102,C102)</f>
        <v>63800</v>
      </c>
      <c r="O102" s="63">
        <f t="shared" si="25"/>
        <v>63800</v>
      </c>
    </row>
    <row r="103" spans="1:15" ht="49.5" customHeight="1" thickBot="1">
      <c r="A103" s="234" t="s">
        <v>62</v>
      </c>
      <c r="B103" s="221" t="s">
        <v>182</v>
      </c>
      <c r="C103" s="220">
        <f>SUM(G103,D103)</f>
        <v>100000</v>
      </c>
      <c r="D103" s="235"/>
      <c r="E103" s="236"/>
      <c r="F103" s="236"/>
      <c r="G103" s="237">
        <v>100000</v>
      </c>
      <c r="H103" s="220"/>
      <c r="I103" s="238"/>
      <c r="J103" s="236"/>
      <c r="K103" s="236"/>
      <c r="L103" s="236"/>
      <c r="M103" s="236"/>
      <c r="N103" s="213">
        <f>SUM(H103,C103)</f>
        <v>100000</v>
      </c>
      <c r="O103" s="63">
        <f t="shared" si="25"/>
        <v>100000</v>
      </c>
    </row>
    <row r="104" spans="1:15" s="44" customFormat="1" ht="30.75" customHeight="1" thickBot="1">
      <c r="A104" s="215"/>
      <c r="B104" s="152" t="s">
        <v>15</v>
      </c>
      <c r="C104" s="106">
        <f aca="true" t="shared" si="36" ref="C104:N104">C86+C87</f>
        <v>6797190</v>
      </c>
      <c r="D104" s="51">
        <f t="shared" si="36"/>
        <v>4161300</v>
      </c>
      <c r="E104" s="51">
        <f t="shared" si="36"/>
        <v>-50000</v>
      </c>
      <c r="F104" s="51">
        <f t="shared" si="36"/>
        <v>0</v>
      </c>
      <c r="G104" s="91">
        <f t="shared" si="36"/>
        <v>3079690</v>
      </c>
      <c r="H104" s="106">
        <f t="shared" si="36"/>
        <v>10584600</v>
      </c>
      <c r="I104" s="51">
        <f t="shared" si="36"/>
        <v>1278200</v>
      </c>
      <c r="J104" s="51">
        <f t="shared" si="36"/>
        <v>0</v>
      </c>
      <c r="K104" s="51">
        <f t="shared" si="36"/>
        <v>0</v>
      </c>
      <c r="L104" s="51">
        <f t="shared" si="36"/>
        <v>9306400</v>
      </c>
      <c r="M104" s="51">
        <f t="shared" si="36"/>
        <v>10584600</v>
      </c>
      <c r="N104" s="91">
        <f t="shared" si="36"/>
        <v>17381790</v>
      </c>
      <c r="O104" s="63">
        <f t="shared" si="25"/>
        <v>17381790</v>
      </c>
    </row>
    <row r="105" spans="1:15" ht="13.5" customHeight="1">
      <c r="A105" s="34"/>
      <c r="C105" s="5"/>
      <c r="D105" s="3"/>
      <c r="E105" s="3"/>
      <c r="F105" s="3"/>
      <c r="G105" s="3"/>
      <c r="H105" s="7"/>
      <c r="I105" s="3"/>
      <c r="J105" s="3"/>
      <c r="K105" s="3"/>
      <c r="L105" s="3"/>
      <c r="M105" s="3"/>
      <c r="N105" s="5"/>
      <c r="O105" s="63">
        <f>C105+H105</f>
        <v>0</v>
      </c>
    </row>
    <row r="106" spans="1:15" ht="117.75" customHeight="1">
      <c r="A106" s="18"/>
      <c r="B106" s="21"/>
      <c r="C106" s="5"/>
      <c r="D106" s="3"/>
      <c r="E106" s="3"/>
      <c r="F106" s="3"/>
      <c r="G106" s="3"/>
      <c r="H106" s="7"/>
      <c r="I106" s="3"/>
      <c r="J106" s="3"/>
      <c r="K106" s="22"/>
      <c r="L106" s="3"/>
      <c r="M106" s="3"/>
      <c r="N106" s="54"/>
      <c r="O106" s="63">
        <f>C106+H106</f>
        <v>0</v>
      </c>
    </row>
    <row r="107" spans="1:15" ht="37.5" customHeight="1">
      <c r="A107" s="19"/>
      <c r="B107" s="252" t="s">
        <v>34</v>
      </c>
      <c r="C107" s="252"/>
      <c r="D107" s="252"/>
      <c r="E107" s="28"/>
      <c r="G107" s="32"/>
      <c r="H107" s="33"/>
      <c r="I107" s="32"/>
      <c r="J107" s="32"/>
      <c r="K107" s="252" t="s">
        <v>88</v>
      </c>
      <c r="L107" s="252"/>
      <c r="M107" s="3"/>
      <c r="N107" s="5"/>
      <c r="O107" s="63"/>
    </row>
    <row r="108" spans="1:15" ht="15">
      <c r="A108" s="4"/>
      <c r="C108" s="5"/>
      <c r="D108" s="3"/>
      <c r="E108" s="3"/>
      <c r="F108" s="3"/>
      <c r="G108" s="3"/>
      <c r="H108" s="7"/>
      <c r="I108" s="3"/>
      <c r="J108" s="3"/>
      <c r="K108" s="3"/>
      <c r="L108" s="3"/>
      <c r="M108" s="3"/>
      <c r="N108" s="5"/>
      <c r="O108" s="63"/>
    </row>
    <row r="109" spans="1:15" ht="15">
      <c r="A109" s="18"/>
      <c r="O109" s="63"/>
    </row>
    <row r="110" spans="1:15" ht="15">
      <c r="A110" s="18"/>
      <c r="C110" s="38"/>
      <c r="O110" s="63"/>
    </row>
    <row r="111" spans="1:15" ht="15">
      <c r="A111" s="18"/>
      <c r="B111" s="15" t="s">
        <v>55</v>
      </c>
      <c r="C111" s="53">
        <f>C87-'додаток 2'!C62</f>
        <v>0</v>
      </c>
      <c r="D111" s="53">
        <f>D87-'додаток 2'!D62</f>
        <v>0</v>
      </c>
      <c r="E111" s="53">
        <f>E87-'додаток 2'!E62</f>
        <v>0</v>
      </c>
      <c r="F111" s="53">
        <f>F87-'додаток 2'!F62</f>
        <v>0</v>
      </c>
      <c r="G111" s="53">
        <f>G87-'додаток 2'!G62</f>
        <v>0</v>
      </c>
      <c r="H111" s="53">
        <f>H87-'додаток 2'!H62</f>
        <v>0</v>
      </c>
      <c r="I111" s="53">
        <f>I87-'додаток 2'!I62</f>
        <v>0</v>
      </c>
      <c r="J111" s="53">
        <f>J87-'додаток 2'!J62</f>
        <v>0</v>
      </c>
      <c r="K111" s="53">
        <f>K87-'додаток 2'!K62</f>
        <v>0</v>
      </c>
      <c r="L111" s="53">
        <f>L87-'додаток 2'!L62</f>
        <v>0</v>
      </c>
      <c r="M111" s="53">
        <f>M87-'додаток 2'!M62</f>
        <v>0</v>
      </c>
      <c r="N111" s="53">
        <f>N87-'додаток 2'!N62</f>
        <v>0</v>
      </c>
      <c r="O111" s="63"/>
    </row>
    <row r="112" spans="1:15" ht="15">
      <c r="A112" s="18"/>
      <c r="B112" s="15" t="s">
        <v>54</v>
      </c>
      <c r="C112" s="38">
        <f>C104-'додаток 2'!C73</f>
        <v>0</v>
      </c>
      <c r="D112">
        <f>D104-'додаток 2'!D73</f>
        <v>0</v>
      </c>
      <c r="E112">
        <f>E104-'додаток 2'!E73</f>
        <v>0</v>
      </c>
      <c r="F112">
        <f>F104-'додаток 2'!F73</f>
        <v>0</v>
      </c>
      <c r="G112">
        <f>G104-'додаток 2'!G73</f>
        <v>0</v>
      </c>
      <c r="H112" s="6">
        <f>H104-'додаток 2'!H73</f>
        <v>0</v>
      </c>
      <c r="I112">
        <f>I104-'додаток 2'!I73</f>
        <v>0</v>
      </c>
      <c r="J112">
        <f>J104-'додаток 2'!J73</f>
        <v>0</v>
      </c>
      <c r="K112">
        <f>K104-'додаток 2'!K73</f>
        <v>0</v>
      </c>
      <c r="L112">
        <f>L104-'додаток 2'!L73</f>
        <v>0</v>
      </c>
      <c r="M112">
        <f>M104-'додаток 2'!M73</f>
        <v>0</v>
      </c>
      <c r="N112" s="2">
        <f>N104-'додаток 2'!N73</f>
        <v>0</v>
      </c>
      <c r="O112" s="63"/>
    </row>
    <row r="113" spans="1:15" ht="15">
      <c r="A113" s="18"/>
      <c r="B113" s="15" t="s">
        <v>56</v>
      </c>
      <c r="C113" s="53">
        <f>C104-'[1]додаток 1уточ.'!$C$22</f>
        <v>6737190</v>
      </c>
      <c r="D113" s="53"/>
      <c r="E113" s="53"/>
      <c r="F113" s="53"/>
      <c r="G113" s="53"/>
      <c r="H113" s="53">
        <f>H104-'[1]додаток 1уточ.'!$D$22</f>
        <v>573000</v>
      </c>
      <c r="I113" s="53"/>
      <c r="J113" s="53"/>
      <c r="K113" s="53"/>
      <c r="L113" s="53"/>
      <c r="M113" s="53">
        <f>M104-'[1]додаток 1уточ.'!$E$22</f>
        <v>586000</v>
      </c>
      <c r="N113" s="53">
        <f>N104-'[1]додаток 1уточ.'!$F$22</f>
        <v>7310190</v>
      </c>
      <c r="O113" s="63"/>
    </row>
    <row r="114" spans="1:15" ht="15">
      <c r="A114" s="18"/>
      <c r="B114" s="15" t="s">
        <v>177</v>
      </c>
      <c r="C114" s="2">
        <v>100000</v>
      </c>
      <c r="H114" s="6">
        <v>13000</v>
      </c>
      <c r="N114" s="2">
        <v>113000</v>
      </c>
      <c r="O114" s="63"/>
    </row>
    <row r="115" spans="1:14" ht="12.75">
      <c r="A115" s="18"/>
      <c r="B115" s="15" t="s">
        <v>179</v>
      </c>
      <c r="C115" s="2">
        <v>6837190</v>
      </c>
      <c r="H115" s="6">
        <v>586000</v>
      </c>
      <c r="N115" s="2">
        <f>6837190+586000</f>
        <v>7423190</v>
      </c>
    </row>
    <row r="116" spans="1:14" ht="12.75">
      <c r="A116" s="18"/>
      <c r="C116" s="53">
        <f>C113+C114-C115</f>
        <v>0</v>
      </c>
      <c r="H116" s="170">
        <f>H113+H114-H115</f>
        <v>0</v>
      </c>
      <c r="N116" s="53">
        <f>N113+N114-N115</f>
        <v>0</v>
      </c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</sheetData>
  <mergeCells count="16">
    <mergeCell ref="B107:D107"/>
    <mergeCell ref="C3:G3"/>
    <mergeCell ref="H3:M3"/>
    <mergeCell ref="M4:M5"/>
    <mergeCell ref="B4:B5"/>
    <mergeCell ref="L4:L5"/>
    <mergeCell ref="A4:A5"/>
    <mergeCell ref="K107:L107"/>
    <mergeCell ref="N3:N5"/>
    <mergeCell ref="C4:C5"/>
    <mergeCell ref="E4:F4"/>
    <mergeCell ref="D4:D5"/>
    <mergeCell ref="G4:G5"/>
    <mergeCell ref="H4:H5"/>
    <mergeCell ref="I4:I5"/>
    <mergeCell ref="J4:K4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5" r:id="rId2"/>
  <headerFooter alignWithMargins="0">
    <oddHeader>&amp;C&amp;P</oddHeader>
  </headerFooter>
  <rowBreaks count="4" manualBreakCount="4">
    <brk id="19" max="13" man="1"/>
    <brk id="62" max="13" man="1"/>
    <brk id="75" max="13" man="1"/>
    <brk id="90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2"/>
  <sheetViews>
    <sheetView showZeros="0" view="pageBreakPreview" zoomScaleSheetLayoutView="100" workbookViewId="0" topLeftCell="A7">
      <pane xSplit="2" ySplit="4" topLeftCell="G7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D75" sqref="D75"/>
    </sheetView>
  </sheetViews>
  <sheetFormatPr defaultColWidth="9.33203125" defaultRowHeight="12.75"/>
  <cols>
    <col min="1" max="1" width="13" style="11" customWidth="1"/>
    <col min="2" max="2" width="39.5" style="93" customWidth="1"/>
    <col min="3" max="3" width="20.83203125" style="12" customWidth="1"/>
    <col min="4" max="4" width="20.5" style="8" customWidth="1"/>
    <col min="5" max="5" width="17.83203125" style="8" customWidth="1"/>
    <col min="6" max="6" width="16.66015625" style="8" customWidth="1"/>
    <col min="7" max="7" width="15.5" style="8" customWidth="1"/>
    <col min="8" max="8" width="18" style="12" customWidth="1"/>
    <col min="9" max="9" width="16.83203125" style="8" customWidth="1"/>
    <col min="10" max="10" width="14.5" style="8" customWidth="1"/>
    <col min="11" max="11" width="14.16015625" style="8" customWidth="1"/>
    <col min="12" max="12" width="14.5" style="8" customWidth="1"/>
    <col min="13" max="13" width="16.33203125" style="8" customWidth="1"/>
    <col min="14" max="14" width="21.16015625" style="12" customWidth="1"/>
    <col min="15" max="15" width="19.16015625" style="8" customWidth="1"/>
    <col min="16" max="16384" width="9.33203125" style="8" customWidth="1"/>
  </cols>
  <sheetData>
    <row r="1" ht="12.75">
      <c r="M1" s="12" t="s">
        <v>71</v>
      </c>
    </row>
    <row r="2" ht="12.75">
      <c r="M2" s="12" t="s">
        <v>89</v>
      </c>
    </row>
    <row r="3" ht="12.75">
      <c r="M3" s="12" t="s">
        <v>99</v>
      </c>
    </row>
    <row r="4" ht="12.75">
      <c r="M4" s="12"/>
    </row>
    <row r="5" spans="1:14" ht="30.75" customHeight="1">
      <c r="A5" s="272" t="s">
        <v>180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</row>
    <row r="6" spans="1:14" ht="30" customHeight="1">
      <c r="A6" s="272" t="s">
        <v>120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</row>
    <row r="7" ht="14.25" thickBot="1">
      <c r="N7" s="39" t="s">
        <v>35</v>
      </c>
    </row>
    <row r="8" spans="1:14" ht="30" customHeight="1" thickBot="1">
      <c r="A8" s="274" t="s">
        <v>121</v>
      </c>
      <c r="B8" s="269" t="s">
        <v>122</v>
      </c>
      <c r="C8" s="256" t="s">
        <v>11</v>
      </c>
      <c r="D8" s="256"/>
      <c r="E8" s="256"/>
      <c r="F8" s="256"/>
      <c r="G8" s="256"/>
      <c r="H8" s="256" t="s">
        <v>13</v>
      </c>
      <c r="I8" s="256"/>
      <c r="J8" s="256"/>
      <c r="K8" s="256"/>
      <c r="L8" s="256"/>
      <c r="M8" s="256"/>
      <c r="N8" s="250" t="s">
        <v>9</v>
      </c>
    </row>
    <row r="9" spans="1:14" ht="16.5" customHeight="1" thickBot="1">
      <c r="A9" s="275"/>
      <c r="B9" s="270"/>
      <c r="C9" s="256" t="s">
        <v>12</v>
      </c>
      <c r="D9" s="258" t="s">
        <v>65</v>
      </c>
      <c r="E9" s="256" t="s">
        <v>16</v>
      </c>
      <c r="F9" s="256"/>
      <c r="G9" s="258" t="s">
        <v>68</v>
      </c>
      <c r="H9" s="256" t="s">
        <v>12</v>
      </c>
      <c r="I9" s="258" t="s">
        <v>65</v>
      </c>
      <c r="J9" s="256" t="s">
        <v>16</v>
      </c>
      <c r="K9" s="256"/>
      <c r="L9" s="258" t="s">
        <v>68</v>
      </c>
      <c r="M9" s="258" t="s">
        <v>69</v>
      </c>
      <c r="N9" s="250"/>
    </row>
    <row r="10" spans="1:14" ht="51" customHeight="1" thickBot="1">
      <c r="A10" s="275"/>
      <c r="B10" s="271"/>
      <c r="C10" s="256"/>
      <c r="D10" s="258"/>
      <c r="E10" s="87" t="s">
        <v>66</v>
      </c>
      <c r="F10" s="87" t="s">
        <v>67</v>
      </c>
      <c r="G10" s="258"/>
      <c r="H10" s="256"/>
      <c r="I10" s="258"/>
      <c r="J10" s="87" t="s">
        <v>66</v>
      </c>
      <c r="K10" s="87" t="s">
        <v>67</v>
      </c>
      <c r="L10" s="258"/>
      <c r="M10" s="258"/>
      <c r="N10" s="273"/>
    </row>
    <row r="11" spans="1:14" s="23" customFormat="1" ht="24" customHeight="1">
      <c r="A11" s="148">
        <v>1</v>
      </c>
      <c r="B11" s="149">
        <v>2</v>
      </c>
      <c r="C11" s="149">
        <v>3</v>
      </c>
      <c r="D11" s="150">
        <v>4</v>
      </c>
      <c r="E11" s="150">
        <v>5</v>
      </c>
      <c r="F11" s="150">
        <v>6</v>
      </c>
      <c r="G11" s="150">
        <v>7</v>
      </c>
      <c r="H11" s="149">
        <v>8</v>
      </c>
      <c r="I11" s="150">
        <v>9</v>
      </c>
      <c r="J11" s="150">
        <v>10</v>
      </c>
      <c r="K11" s="150">
        <v>11</v>
      </c>
      <c r="L11" s="150">
        <v>12</v>
      </c>
      <c r="M11" s="150">
        <v>13</v>
      </c>
      <c r="N11" s="151" t="s">
        <v>70</v>
      </c>
    </row>
    <row r="12" spans="1:15" s="35" customFormat="1" ht="15">
      <c r="A12" s="109" t="s">
        <v>4</v>
      </c>
      <c r="B12" s="117" t="s">
        <v>17</v>
      </c>
      <c r="C12" s="139">
        <f>D12+G12</f>
        <v>-3219300</v>
      </c>
      <c r="D12" s="64">
        <f>'додаток 3'!D32</f>
        <v>0</v>
      </c>
      <c r="E12" s="64">
        <f>'додаток 3'!E32</f>
        <v>0</v>
      </c>
      <c r="F12" s="64">
        <f>'додаток 3'!F32</f>
        <v>0</v>
      </c>
      <c r="G12" s="65">
        <f>'додаток 3'!G32</f>
        <v>-3219300</v>
      </c>
      <c r="H12" s="171">
        <f>'додаток 3'!H32</f>
        <v>0</v>
      </c>
      <c r="I12" s="64">
        <f>'додаток 3'!I32</f>
        <v>0</v>
      </c>
      <c r="J12" s="64">
        <f>'додаток 3'!J32</f>
        <v>0</v>
      </c>
      <c r="K12" s="64">
        <f>'додаток 3'!K32</f>
        <v>0</v>
      </c>
      <c r="L12" s="64">
        <f>'додаток 3'!L32</f>
        <v>0</v>
      </c>
      <c r="M12" s="64">
        <f>'додаток 3'!M32</f>
        <v>0</v>
      </c>
      <c r="N12" s="65">
        <f aca="true" t="shared" si="0" ref="N12:N60">H12+C12</f>
        <v>-3219300</v>
      </c>
      <c r="O12" s="92">
        <f aca="true" t="shared" si="1" ref="O12:O73">C12+H12</f>
        <v>-3219300</v>
      </c>
    </row>
    <row r="13" spans="1:15" s="13" customFormat="1" ht="15">
      <c r="A13" s="109" t="s">
        <v>1</v>
      </c>
      <c r="B13" s="117" t="s">
        <v>82</v>
      </c>
      <c r="C13" s="139">
        <f>D13+G13</f>
        <v>1381930</v>
      </c>
      <c r="D13" s="64">
        <f>'додаток 3'!D35</f>
        <v>1100000</v>
      </c>
      <c r="E13" s="64">
        <f>'додаток 3'!E35</f>
        <v>-50000</v>
      </c>
      <c r="F13" s="64">
        <f>'додаток 3'!F35</f>
        <v>0</v>
      </c>
      <c r="G13" s="65">
        <f>'додаток 3'!G35</f>
        <v>281930</v>
      </c>
      <c r="H13" s="171">
        <f>'додаток 3'!H35</f>
        <v>0</v>
      </c>
      <c r="I13" s="64">
        <f>'додаток 3'!I35</f>
        <v>0</v>
      </c>
      <c r="J13" s="64">
        <f>'додаток 3'!J35</f>
        <v>0</v>
      </c>
      <c r="K13" s="64">
        <f>'додаток 3'!K35</f>
        <v>0</v>
      </c>
      <c r="L13" s="64">
        <f>'додаток 3'!L35</f>
        <v>0</v>
      </c>
      <c r="M13" s="64">
        <f>'додаток 3'!M35</f>
        <v>0</v>
      </c>
      <c r="N13" s="65">
        <f t="shared" si="0"/>
        <v>1381930</v>
      </c>
      <c r="O13" s="92">
        <f t="shared" si="1"/>
        <v>1381930</v>
      </c>
    </row>
    <row r="14" spans="1:15" s="36" customFormat="1" ht="30.75">
      <c r="A14" s="109" t="s">
        <v>2</v>
      </c>
      <c r="B14" s="117" t="s">
        <v>19</v>
      </c>
      <c r="C14" s="139">
        <f>D14+G14</f>
        <v>1526000</v>
      </c>
      <c r="D14" s="64">
        <f>'додаток 3'!D40+'додаток 3'!D44+'додаток 3'!D46+'додаток 3'!D28</f>
        <v>244410</v>
      </c>
      <c r="E14" s="64">
        <f>'додаток 3'!E40+'додаток 3'!E44+'додаток 3'!E46+'додаток 3'!E28</f>
        <v>0</v>
      </c>
      <c r="F14" s="64">
        <f>'додаток 3'!F40+'додаток 3'!F44+'додаток 3'!F46+'додаток 3'!F28</f>
        <v>0</v>
      </c>
      <c r="G14" s="65">
        <f>'додаток 3'!G40+'додаток 3'!G44+'додаток 3'!G46+'додаток 3'!G28</f>
        <v>1281590</v>
      </c>
      <c r="H14" s="171">
        <f>'додаток 3'!H40+'додаток 3'!H44+'додаток 3'!H46+'додаток 3'!H28</f>
        <v>0</v>
      </c>
      <c r="I14" s="64">
        <f>'додаток 3'!I40+'додаток 3'!I44+'додаток 3'!I46+'додаток 3'!I28</f>
        <v>0</v>
      </c>
      <c r="J14" s="64">
        <f>'додаток 3'!J40+'додаток 3'!J44+'додаток 3'!J46+'додаток 3'!J28</f>
        <v>0</v>
      </c>
      <c r="K14" s="64">
        <f>'додаток 3'!K40+'додаток 3'!K44+'додаток 3'!K46+'додаток 3'!K28</f>
        <v>0</v>
      </c>
      <c r="L14" s="64">
        <f>'додаток 3'!L40+'додаток 3'!L44+'додаток 3'!L46+'додаток 3'!L28</f>
        <v>0</v>
      </c>
      <c r="M14" s="64">
        <f>'додаток 3'!M40+'додаток 3'!M44+'додаток 3'!M46+'додаток 3'!M28</f>
        <v>0</v>
      </c>
      <c r="N14" s="65">
        <f t="shared" si="0"/>
        <v>1526000</v>
      </c>
      <c r="O14" s="92">
        <f t="shared" si="1"/>
        <v>1526000</v>
      </c>
    </row>
    <row r="15" spans="1:15" s="36" customFormat="1" ht="18.75" customHeight="1">
      <c r="A15" s="109" t="s">
        <v>113</v>
      </c>
      <c r="B15" s="126" t="s">
        <v>114</v>
      </c>
      <c r="C15" s="139">
        <f>D15+G15</f>
        <v>100000</v>
      </c>
      <c r="D15" s="66">
        <f>D16+D18+D20</f>
        <v>100000</v>
      </c>
      <c r="E15" s="66">
        <f aca="true" t="shared" si="2" ref="E15:M15">E16+E18+E20</f>
        <v>0</v>
      </c>
      <c r="F15" s="66">
        <f t="shared" si="2"/>
        <v>0</v>
      </c>
      <c r="G15" s="141">
        <f t="shared" si="2"/>
        <v>0</v>
      </c>
      <c r="H15" s="172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5">
        <f t="shared" si="0"/>
        <v>100000</v>
      </c>
      <c r="O15" s="92">
        <f t="shared" si="1"/>
        <v>100000</v>
      </c>
    </row>
    <row r="16" spans="1:15" s="36" customFormat="1" ht="18.75" customHeight="1">
      <c r="A16" s="104" t="s">
        <v>107</v>
      </c>
      <c r="B16" s="168" t="s">
        <v>108</v>
      </c>
      <c r="C16" s="140">
        <f aca="true" t="shared" si="3" ref="C16:C21">D16+G16</f>
        <v>15000</v>
      </c>
      <c r="D16" s="89">
        <f>D17</f>
        <v>15000</v>
      </c>
      <c r="E16" s="67"/>
      <c r="F16" s="67"/>
      <c r="G16" s="142"/>
      <c r="H16" s="135"/>
      <c r="I16" s="67"/>
      <c r="J16" s="67"/>
      <c r="K16" s="67"/>
      <c r="L16" s="67"/>
      <c r="M16" s="67"/>
      <c r="N16" s="58">
        <f aca="true" t="shared" si="4" ref="N16:N21">C16+H16</f>
        <v>15000</v>
      </c>
      <c r="O16" s="92">
        <f t="shared" si="1"/>
        <v>15000</v>
      </c>
    </row>
    <row r="17" spans="1:15" s="36" customFormat="1" ht="50.25" customHeight="1">
      <c r="A17" s="104" t="s">
        <v>75</v>
      </c>
      <c r="B17" s="122" t="s">
        <v>104</v>
      </c>
      <c r="C17" s="140">
        <f t="shared" si="3"/>
        <v>15000</v>
      </c>
      <c r="D17" s="89">
        <f>'додаток 3'!D14</f>
        <v>15000</v>
      </c>
      <c r="E17" s="67"/>
      <c r="F17" s="67"/>
      <c r="G17" s="142"/>
      <c r="H17" s="135"/>
      <c r="I17" s="67"/>
      <c r="J17" s="67"/>
      <c r="K17" s="67"/>
      <c r="L17" s="67"/>
      <c r="M17" s="67"/>
      <c r="N17" s="58">
        <f t="shared" si="4"/>
        <v>15000</v>
      </c>
      <c r="O17" s="92">
        <f t="shared" si="1"/>
        <v>15000</v>
      </c>
    </row>
    <row r="18" spans="1:15" s="36" customFormat="1" ht="33" customHeight="1">
      <c r="A18" s="104" t="s">
        <v>102</v>
      </c>
      <c r="B18" s="100" t="s">
        <v>103</v>
      </c>
      <c r="C18" s="140">
        <f t="shared" si="3"/>
        <v>35000</v>
      </c>
      <c r="D18" s="89">
        <f>D19</f>
        <v>35000</v>
      </c>
      <c r="E18" s="67"/>
      <c r="F18" s="67"/>
      <c r="G18" s="142"/>
      <c r="H18" s="135"/>
      <c r="I18" s="67"/>
      <c r="J18" s="67"/>
      <c r="K18" s="67"/>
      <c r="L18" s="67"/>
      <c r="M18" s="67"/>
      <c r="N18" s="58">
        <f t="shared" si="4"/>
        <v>35000</v>
      </c>
      <c r="O18" s="92">
        <f t="shared" si="1"/>
        <v>35000</v>
      </c>
    </row>
    <row r="19" spans="1:15" s="36" customFormat="1" ht="50.25" customHeight="1">
      <c r="A19" s="104" t="s">
        <v>75</v>
      </c>
      <c r="B19" s="122" t="s">
        <v>104</v>
      </c>
      <c r="C19" s="140">
        <f t="shared" si="3"/>
        <v>35000</v>
      </c>
      <c r="D19" s="89">
        <f>'додаток 3'!D9+'додаток 3'!D16</f>
        <v>35000</v>
      </c>
      <c r="E19" s="89">
        <f>'додаток 3'!E9+'додаток 3'!E16</f>
        <v>0</v>
      </c>
      <c r="F19" s="89">
        <f>'додаток 3'!F9+'додаток 3'!F16</f>
        <v>0</v>
      </c>
      <c r="G19" s="143">
        <f>'додаток 3'!G9+'додаток 3'!G16</f>
        <v>0</v>
      </c>
      <c r="H19" s="137">
        <f>'додаток 3'!H9+'додаток 3'!H16</f>
        <v>0</v>
      </c>
      <c r="I19" s="89">
        <f>'додаток 3'!I9+'додаток 3'!I16</f>
        <v>0</v>
      </c>
      <c r="J19" s="89">
        <f>'додаток 3'!J9+'додаток 3'!J16</f>
        <v>0</v>
      </c>
      <c r="K19" s="89">
        <f>'додаток 3'!K9+'додаток 3'!K16</f>
        <v>0</v>
      </c>
      <c r="L19" s="89">
        <f>'додаток 3'!L9+'додаток 3'!L16</f>
        <v>0</v>
      </c>
      <c r="M19" s="89">
        <f>'додаток 3'!M9+'додаток 3'!M16</f>
        <v>0</v>
      </c>
      <c r="N19" s="58">
        <f t="shared" si="4"/>
        <v>35000</v>
      </c>
      <c r="O19" s="92">
        <f t="shared" si="1"/>
        <v>35000</v>
      </c>
    </row>
    <row r="20" spans="1:15" s="36" customFormat="1" ht="18" customHeight="1">
      <c r="A20" s="130" t="s">
        <v>109</v>
      </c>
      <c r="B20" s="108" t="s">
        <v>110</v>
      </c>
      <c r="C20" s="140">
        <f t="shared" si="3"/>
        <v>50000</v>
      </c>
      <c r="D20" s="89">
        <f>D21</f>
        <v>50000</v>
      </c>
      <c r="E20" s="67"/>
      <c r="F20" s="67"/>
      <c r="G20" s="142"/>
      <c r="H20" s="135"/>
      <c r="I20" s="67"/>
      <c r="J20" s="67"/>
      <c r="K20" s="67"/>
      <c r="L20" s="67"/>
      <c r="M20" s="67"/>
      <c r="N20" s="58">
        <f t="shared" si="4"/>
        <v>50000</v>
      </c>
      <c r="O20" s="92">
        <f t="shared" si="1"/>
        <v>50000</v>
      </c>
    </row>
    <row r="21" spans="1:15" s="36" customFormat="1" ht="96.75" customHeight="1">
      <c r="A21" s="112" t="s">
        <v>75</v>
      </c>
      <c r="B21" s="131" t="s">
        <v>111</v>
      </c>
      <c r="C21" s="140">
        <f t="shared" si="3"/>
        <v>50000</v>
      </c>
      <c r="D21" s="89">
        <f>'додаток 3'!D26</f>
        <v>50000</v>
      </c>
      <c r="E21" s="67"/>
      <c r="F21" s="67"/>
      <c r="G21" s="142"/>
      <c r="H21" s="135"/>
      <c r="I21" s="67"/>
      <c r="J21" s="67"/>
      <c r="K21" s="67"/>
      <c r="L21" s="67"/>
      <c r="M21" s="67"/>
      <c r="N21" s="58">
        <f t="shared" si="4"/>
        <v>50000</v>
      </c>
      <c r="O21" s="92">
        <f t="shared" si="1"/>
        <v>50000</v>
      </c>
    </row>
    <row r="22" spans="1:15" s="36" customFormat="1" ht="20.25" customHeight="1">
      <c r="A22" s="109">
        <v>130000</v>
      </c>
      <c r="B22" s="117" t="s">
        <v>22</v>
      </c>
      <c r="C22" s="139">
        <f aca="true" t="shared" si="5" ref="C22:C39">D22+G22</f>
        <v>385000</v>
      </c>
      <c r="D22" s="66">
        <f>'додаток 3'!D58</f>
        <v>185000</v>
      </c>
      <c r="E22" s="66">
        <f>'додаток 3'!E58</f>
        <v>0</v>
      </c>
      <c r="F22" s="66">
        <f>'додаток 3'!F58</f>
        <v>0</v>
      </c>
      <c r="G22" s="141">
        <f>'додаток 3'!G58</f>
        <v>200000</v>
      </c>
      <c r="H22" s="172">
        <f>'додаток 3'!H58</f>
        <v>0</v>
      </c>
      <c r="I22" s="66">
        <f>'додаток 3'!I58</f>
        <v>0</v>
      </c>
      <c r="J22" s="66">
        <f>'додаток 3'!J58</f>
        <v>0</v>
      </c>
      <c r="K22" s="66">
        <f>'додаток 3'!K58</f>
        <v>0</v>
      </c>
      <c r="L22" s="66">
        <f>'додаток 3'!L58</f>
        <v>0</v>
      </c>
      <c r="M22" s="66">
        <f>'додаток 3'!M58</f>
        <v>0</v>
      </c>
      <c r="N22" s="65">
        <f t="shared" si="0"/>
        <v>385000</v>
      </c>
      <c r="O22" s="92">
        <f t="shared" si="1"/>
        <v>385000</v>
      </c>
    </row>
    <row r="23" spans="1:15" s="36" customFormat="1" ht="19.5" customHeight="1">
      <c r="A23" s="109">
        <v>150000</v>
      </c>
      <c r="B23" s="117" t="s">
        <v>24</v>
      </c>
      <c r="C23" s="139">
        <f t="shared" si="5"/>
        <v>0</v>
      </c>
      <c r="D23" s="66">
        <f>D24</f>
        <v>0</v>
      </c>
      <c r="E23" s="66">
        <f aca="true" t="shared" si="6" ref="E23:M23">E24</f>
        <v>0</v>
      </c>
      <c r="F23" s="66">
        <f t="shared" si="6"/>
        <v>0</v>
      </c>
      <c r="G23" s="141">
        <f t="shared" si="6"/>
        <v>0</v>
      </c>
      <c r="H23" s="134">
        <f t="shared" si="6"/>
        <v>10108600</v>
      </c>
      <c r="I23" s="66">
        <f t="shared" si="6"/>
        <v>0</v>
      </c>
      <c r="J23" s="66">
        <f t="shared" si="6"/>
        <v>0</v>
      </c>
      <c r="K23" s="66">
        <f t="shared" si="6"/>
        <v>0</v>
      </c>
      <c r="L23" s="66">
        <f t="shared" si="6"/>
        <v>10108600</v>
      </c>
      <c r="M23" s="66">
        <f t="shared" si="6"/>
        <v>10108600</v>
      </c>
      <c r="N23" s="65">
        <f t="shared" si="0"/>
        <v>10108600</v>
      </c>
      <c r="O23" s="92">
        <f t="shared" si="1"/>
        <v>10108600</v>
      </c>
    </row>
    <row r="24" spans="1:15" ht="15">
      <c r="A24" s="110">
        <v>150101</v>
      </c>
      <c r="B24" s="118" t="s">
        <v>25</v>
      </c>
      <c r="C24" s="140">
        <f t="shared" si="5"/>
        <v>0</v>
      </c>
      <c r="D24" s="59">
        <f>'додаток 3'!D65</f>
        <v>0</v>
      </c>
      <c r="E24" s="59">
        <f>'додаток 3'!E65</f>
        <v>0</v>
      </c>
      <c r="F24" s="59">
        <f>'додаток 3'!F65</f>
        <v>0</v>
      </c>
      <c r="G24" s="58">
        <f>'додаток 3'!G65</f>
        <v>0</v>
      </c>
      <c r="H24" s="136">
        <f>'додаток 3'!H65</f>
        <v>10108600</v>
      </c>
      <c r="I24" s="59">
        <f>'додаток 3'!I65</f>
        <v>0</v>
      </c>
      <c r="J24" s="59">
        <f>'додаток 3'!J65</f>
        <v>0</v>
      </c>
      <c r="K24" s="59">
        <f>'додаток 3'!K65</f>
        <v>0</v>
      </c>
      <c r="L24" s="90">
        <f>'додаток 3'!L65</f>
        <v>10108600</v>
      </c>
      <c r="M24" s="90">
        <f>'додаток 3'!M65</f>
        <v>10108600</v>
      </c>
      <c r="N24" s="58">
        <f t="shared" si="0"/>
        <v>10108600</v>
      </c>
      <c r="O24" s="92">
        <f t="shared" si="1"/>
        <v>10108600</v>
      </c>
    </row>
    <row r="25" spans="1:15" ht="30.75">
      <c r="A25" s="104" t="s">
        <v>75</v>
      </c>
      <c r="B25" s="131" t="s">
        <v>100</v>
      </c>
      <c r="C25" s="140">
        <f t="shared" si="5"/>
        <v>0</v>
      </c>
      <c r="D25" s="59">
        <f>'додаток 3'!D66</f>
        <v>0</v>
      </c>
      <c r="E25" s="59">
        <f>'додаток 3'!E66</f>
        <v>0</v>
      </c>
      <c r="F25" s="59">
        <f>'додаток 3'!F66</f>
        <v>0</v>
      </c>
      <c r="G25" s="58">
        <f>'додаток 3'!G66</f>
        <v>0</v>
      </c>
      <c r="H25" s="116">
        <f>'додаток 3'!H66</f>
        <v>60000</v>
      </c>
      <c r="I25" s="59">
        <f>'додаток 3'!I66</f>
        <v>0</v>
      </c>
      <c r="J25" s="59">
        <f>'додаток 3'!J66</f>
        <v>0</v>
      </c>
      <c r="K25" s="59">
        <f>'додаток 3'!K66</f>
        <v>0</v>
      </c>
      <c r="L25" s="90">
        <f>'додаток 3'!L66</f>
        <v>60000</v>
      </c>
      <c r="M25" s="90">
        <f>'додаток 3'!M66</f>
        <v>60000</v>
      </c>
      <c r="N25" s="58">
        <f t="shared" si="0"/>
        <v>60000</v>
      </c>
      <c r="O25" s="92">
        <f t="shared" si="1"/>
        <v>60000</v>
      </c>
    </row>
    <row r="26" spans="1:15" ht="126" customHeight="1">
      <c r="A26" s="104"/>
      <c r="B26" s="131" t="s">
        <v>172</v>
      </c>
      <c r="C26" s="140">
        <f t="shared" si="5"/>
        <v>0</v>
      </c>
      <c r="D26" s="59">
        <f>'додаток 3'!D67</f>
        <v>0</v>
      </c>
      <c r="E26" s="59">
        <f>'додаток 3'!E67</f>
        <v>0</v>
      </c>
      <c r="F26" s="59">
        <f>'додаток 3'!F67</f>
        <v>0</v>
      </c>
      <c r="G26" s="58">
        <f>'додаток 3'!G67</f>
        <v>0</v>
      </c>
      <c r="H26" s="116">
        <f>'додаток 3'!H67</f>
        <v>9348600</v>
      </c>
      <c r="I26" s="59">
        <f>'додаток 3'!I67</f>
        <v>0</v>
      </c>
      <c r="J26" s="59">
        <f>'додаток 3'!J67</f>
        <v>0</v>
      </c>
      <c r="K26" s="59">
        <f>'додаток 3'!K67</f>
        <v>0</v>
      </c>
      <c r="L26" s="90">
        <f>'додаток 3'!L67</f>
        <v>9348600</v>
      </c>
      <c r="M26" s="90">
        <f>'додаток 3'!M67</f>
        <v>9348600</v>
      </c>
      <c r="N26" s="58">
        <f t="shared" si="0"/>
        <v>9348600</v>
      </c>
      <c r="O26" s="92">
        <f t="shared" si="1"/>
        <v>9348600</v>
      </c>
    </row>
    <row r="27" spans="1:15" ht="30.75">
      <c r="A27" s="111">
        <v>160000</v>
      </c>
      <c r="B27" s="132" t="s">
        <v>117</v>
      </c>
      <c r="C27" s="139">
        <f aca="true" t="shared" si="7" ref="C27:C32">D27+G27</f>
        <v>598500</v>
      </c>
      <c r="D27" s="66">
        <f>D28</f>
        <v>598500</v>
      </c>
      <c r="E27" s="66">
        <f aca="true" t="shared" si="8" ref="E27:M27">E29</f>
        <v>0</v>
      </c>
      <c r="F27" s="66">
        <f t="shared" si="8"/>
        <v>0</v>
      </c>
      <c r="G27" s="141">
        <f t="shared" si="8"/>
        <v>0</v>
      </c>
      <c r="H27" s="134">
        <f t="shared" si="8"/>
        <v>0</v>
      </c>
      <c r="I27" s="66">
        <f t="shared" si="8"/>
        <v>0</v>
      </c>
      <c r="J27" s="66">
        <f t="shared" si="8"/>
        <v>0</v>
      </c>
      <c r="K27" s="66">
        <f t="shared" si="8"/>
        <v>0</v>
      </c>
      <c r="L27" s="66">
        <f t="shared" si="8"/>
        <v>0</v>
      </c>
      <c r="M27" s="66">
        <f t="shared" si="8"/>
        <v>0</v>
      </c>
      <c r="N27" s="65">
        <f>H27+C27</f>
        <v>598500</v>
      </c>
      <c r="O27" s="92">
        <f t="shared" si="1"/>
        <v>598500</v>
      </c>
    </row>
    <row r="28" spans="1:15" ht="46.5">
      <c r="A28" s="104">
        <v>160903</v>
      </c>
      <c r="B28" s="57" t="s">
        <v>112</v>
      </c>
      <c r="C28" s="140">
        <f t="shared" si="7"/>
        <v>598500</v>
      </c>
      <c r="D28" s="89">
        <f>D29+D30+D31+D32</f>
        <v>598500</v>
      </c>
      <c r="E28" s="89">
        <f>'додаток 3'!E72</f>
        <v>0</v>
      </c>
      <c r="F28" s="89">
        <f>'додаток 3'!F72</f>
        <v>0</v>
      </c>
      <c r="G28" s="143">
        <f>'додаток 3'!G72</f>
        <v>0</v>
      </c>
      <c r="H28" s="137">
        <f>'додаток 3'!H72</f>
        <v>0</v>
      </c>
      <c r="I28" s="89">
        <f>'додаток 3'!I72</f>
        <v>0</v>
      </c>
      <c r="J28" s="89">
        <f>'додаток 3'!J72</f>
        <v>0</v>
      </c>
      <c r="K28" s="89">
        <f>'додаток 3'!K72</f>
        <v>0</v>
      </c>
      <c r="L28" s="89">
        <f>'додаток 3'!L72</f>
        <v>0</v>
      </c>
      <c r="M28" s="89">
        <f>'додаток 3'!M72</f>
        <v>0</v>
      </c>
      <c r="N28" s="58">
        <f>C28+H28</f>
        <v>598500</v>
      </c>
      <c r="O28" s="92">
        <f t="shared" si="1"/>
        <v>598500</v>
      </c>
    </row>
    <row r="29" spans="1:15" ht="49.5" customHeight="1">
      <c r="A29" s="130" t="s">
        <v>75</v>
      </c>
      <c r="B29" s="57" t="s">
        <v>145</v>
      </c>
      <c r="C29" s="140">
        <f t="shared" si="7"/>
        <v>200000</v>
      </c>
      <c r="D29" s="89">
        <f>'додаток 3'!D73</f>
        <v>200000</v>
      </c>
      <c r="E29" s="89">
        <f>'додаток 3'!E73</f>
        <v>0</v>
      </c>
      <c r="F29" s="89">
        <f>'додаток 3'!F73</f>
        <v>0</v>
      </c>
      <c r="G29" s="143">
        <f>'додаток 3'!G73</f>
        <v>0</v>
      </c>
      <c r="H29" s="137">
        <f>'додаток 3'!H73</f>
        <v>0</v>
      </c>
      <c r="I29" s="89">
        <f>'додаток 3'!I73</f>
        <v>0</v>
      </c>
      <c r="J29" s="89">
        <f>'додаток 3'!J73</f>
        <v>0</v>
      </c>
      <c r="K29" s="89">
        <f>'додаток 3'!K73</f>
        <v>0</v>
      </c>
      <c r="L29" s="89">
        <f>'додаток 3'!L73</f>
        <v>0</v>
      </c>
      <c r="M29" s="89">
        <f>'додаток 3'!M73</f>
        <v>0</v>
      </c>
      <c r="N29" s="58">
        <f>C29+H29</f>
        <v>200000</v>
      </c>
      <c r="O29" s="92">
        <f t="shared" si="1"/>
        <v>200000</v>
      </c>
    </row>
    <row r="30" spans="1:15" ht="46.5">
      <c r="A30" s="130"/>
      <c r="B30" s="101" t="s">
        <v>146</v>
      </c>
      <c r="C30" s="140">
        <f t="shared" si="7"/>
        <v>48500</v>
      </c>
      <c r="D30" s="89">
        <f>'додаток 3'!D74</f>
        <v>48500</v>
      </c>
      <c r="E30" s="89">
        <f>'додаток 3'!E74</f>
        <v>0</v>
      </c>
      <c r="F30" s="89">
        <f>'додаток 3'!F74</f>
        <v>0</v>
      </c>
      <c r="G30" s="143">
        <f>'додаток 3'!G74</f>
        <v>0</v>
      </c>
      <c r="H30" s="137">
        <f>'додаток 3'!H74</f>
        <v>0</v>
      </c>
      <c r="I30" s="89">
        <f>'додаток 3'!I74</f>
        <v>0</v>
      </c>
      <c r="J30" s="89">
        <f>'додаток 3'!J74</f>
        <v>0</v>
      </c>
      <c r="K30" s="89">
        <f>'додаток 3'!K74</f>
        <v>0</v>
      </c>
      <c r="L30" s="89">
        <f>'додаток 3'!L74</f>
        <v>0</v>
      </c>
      <c r="M30" s="89">
        <f>'додаток 3'!M74</f>
        <v>0</v>
      </c>
      <c r="N30" s="58">
        <f>C30+H30</f>
        <v>48500</v>
      </c>
      <c r="O30" s="92">
        <f t="shared" si="1"/>
        <v>48500</v>
      </c>
    </row>
    <row r="31" spans="1:15" ht="30.75">
      <c r="A31" s="130"/>
      <c r="B31" s="101" t="s">
        <v>147</v>
      </c>
      <c r="C31" s="140">
        <f t="shared" si="7"/>
        <v>50000</v>
      </c>
      <c r="D31" s="89">
        <f>'додаток 3'!D75</f>
        <v>50000</v>
      </c>
      <c r="E31" s="89">
        <f>'додаток 3'!E75</f>
        <v>0</v>
      </c>
      <c r="F31" s="89">
        <f>'додаток 3'!F75</f>
        <v>0</v>
      </c>
      <c r="G31" s="143">
        <f>'додаток 3'!G75</f>
        <v>0</v>
      </c>
      <c r="H31" s="137">
        <f>'додаток 3'!H75</f>
        <v>0</v>
      </c>
      <c r="I31" s="89">
        <f>'додаток 3'!I75</f>
        <v>0</v>
      </c>
      <c r="J31" s="89">
        <f>'додаток 3'!J75</f>
        <v>0</v>
      </c>
      <c r="K31" s="89">
        <f>'додаток 3'!K75</f>
        <v>0</v>
      </c>
      <c r="L31" s="89">
        <f>'додаток 3'!L75</f>
        <v>0</v>
      </c>
      <c r="M31" s="89">
        <f>'додаток 3'!M75</f>
        <v>0</v>
      </c>
      <c r="N31" s="58">
        <f>C31+H31</f>
        <v>50000</v>
      </c>
      <c r="O31" s="92">
        <f t="shared" si="1"/>
        <v>50000</v>
      </c>
    </row>
    <row r="32" spans="1:15" ht="62.25">
      <c r="A32" s="130"/>
      <c r="B32" s="57" t="s">
        <v>148</v>
      </c>
      <c r="C32" s="140">
        <f t="shared" si="7"/>
        <v>300000</v>
      </c>
      <c r="D32" s="89">
        <f>'додаток 3'!D76</f>
        <v>300000</v>
      </c>
      <c r="E32" s="89">
        <f>'додаток 3'!E76</f>
        <v>0</v>
      </c>
      <c r="F32" s="89">
        <f>'додаток 3'!F76</f>
        <v>0</v>
      </c>
      <c r="G32" s="143">
        <f>'додаток 3'!G76</f>
        <v>0</v>
      </c>
      <c r="H32" s="137">
        <f>'додаток 3'!H76</f>
        <v>0</v>
      </c>
      <c r="I32" s="89">
        <f>'додаток 3'!I76</f>
        <v>0</v>
      </c>
      <c r="J32" s="89">
        <f>'додаток 3'!J76</f>
        <v>0</v>
      </c>
      <c r="K32" s="89">
        <f>'додаток 3'!K76</f>
        <v>0</v>
      </c>
      <c r="L32" s="89">
        <f>'додаток 3'!L76</f>
        <v>0</v>
      </c>
      <c r="M32" s="89">
        <f>'додаток 3'!M76</f>
        <v>0</v>
      </c>
      <c r="N32" s="58">
        <f>C32+H32</f>
        <v>300000</v>
      </c>
      <c r="O32" s="92">
        <f t="shared" si="1"/>
        <v>300000</v>
      </c>
    </row>
    <row r="33" spans="1:15" s="36" customFormat="1" ht="66.75" customHeight="1">
      <c r="A33" s="109">
        <v>170000</v>
      </c>
      <c r="B33" s="117" t="s">
        <v>26</v>
      </c>
      <c r="C33" s="139">
        <f t="shared" si="5"/>
        <v>0</v>
      </c>
      <c r="D33" s="66">
        <f>D34</f>
        <v>0</v>
      </c>
      <c r="E33" s="66">
        <f aca="true" t="shared" si="9" ref="E33:M33">E34</f>
        <v>0</v>
      </c>
      <c r="F33" s="66">
        <f t="shared" si="9"/>
        <v>0</v>
      </c>
      <c r="G33" s="141">
        <f t="shared" si="9"/>
        <v>0</v>
      </c>
      <c r="H33" s="134">
        <f t="shared" si="9"/>
        <v>0</v>
      </c>
      <c r="I33" s="66">
        <f t="shared" si="9"/>
        <v>1278200</v>
      </c>
      <c r="J33" s="66">
        <f t="shared" si="9"/>
        <v>0</v>
      </c>
      <c r="K33" s="66">
        <f t="shared" si="9"/>
        <v>0</v>
      </c>
      <c r="L33" s="66">
        <f t="shared" si="9"/>
        <v>-1278200</v>
      </c>
      <c r="M33" s="66">
        <f t="shared" si="9"/>
        <v>0</v>
      </c>
      <c r="N33" s="65">
        <f t="shared" si="0"/>
        <v>0</v>
      </c>
      <c r="O33" s="92">
        <f t="shared" si="1"/>
        <v>0</v>
      </c>
    </row>
    <row r="34" spans="1:15" ht="62.25">
      <c r="A34" s="110">
        <v>170703</v>
      </c>
      <c r="B34" s="118" t="s">
        <v>79</v>
      </c>
      <c r="C34" s="140">
        <f t="shared" si="5"/>
        <v>0</v>
      </c>
      <c r="D34" s="60">
        <f>'додаток 3'!D68</f>
        <v>0</v>
      </c>
      <c r="E34" s="60">
        <f>'додаток 3'!E68</f>
        <v>0</v>
      </c>
      <c r="F34" s="60">
        <f>'додаток 3'!F68</f>
        <v>0</v>
      </c>
      <c r="G34" s="144">
        <f>'додаток 3'!G68</f>
        <v>0</v>
      </c>
      <c r="H34" s="135">
        <f>'додаток 3'!H68</f>
        <v>0</v>
      </c>
      <c r="I34" s="60">
        <f>'додаток 3'!I68</f>
        <v>1278200</v>
      </c>
      <c r="J34" s="60">
        <f>'додаток 3'!J68</f>
        <v>0</v>
      </c>
      <c r="K34" s="60">
        <f>'додаток 3'!K68</f>
        <v>0</v>
      </c>
      <c r="L34" s="60">
        <f>'додаток 3'!L68</f>
        <v>-1278200</v>
      </c>
      <c r="M34" s="60">
        <f>'додаток 3'!M68</f>
        <v>0</v>
      </c>
      <c r="N34" s="58">
        <f t="shared" si="0"/>
        <v>0</v>
      </c>
      <c r="O34" s="92">
        <f t="shared" si="1"/>
        <v>0</v>
      </c>
    </row>
    <row r="35" spans="1:15" ht="36" customHeight="1">
      <c r="A35" s="111">
        <v>180000</v>
      </c>
      <c r="B35" s="119" t="s">
        <v>85</v>
      </c>
      <c r="C35" s="139">
        <f t="shared" si="5"/>
        <v>452590</v>
      </c>
      <c r="D35" s="64">
        <f>D36+D38+D41</f>
        <v>452590</v>
      </c>
      <c r="E35" s="64">
        <f aca="true" t="shared" si="10" ref="E35:M35">E36+E38+E41</f>
        <v>0</v>
      </c>
      <c r="F35" s="64">
        <f t="shared" si="10"/>
        <v>0</v>
      </c>
      <c r="G35" s="65">
        <f t="shared" si="10"/>
        <v>0</v>
      </c>
      <c r="H35" s="171">
        <f t="shared" si="10"/>
        <v>476000</v>
      </c>
      <c r="I35" s="64">
        <f t="shared" si="10"/>
        <v>0</v>
      </c>
      <c r="J35" s="64">
        <f t="shared" si="10"/>
        <v>0</v>
      </c>
      <c r="K35" s="64">
        <f t="shared" si="10"/>
        <v>0</v>
      </c>
      <c r="L35" s="64">
        <f t="shared" si="10"/>
        <v>476000</v>
      </c>
      <c r="M35" s="64">
        <f t="shared" si="10"/>
        <v>476000</v>
      </c>
      <c r="N35" s="65">
        <f t="shared" si="0"/>
        <v>928590</v>
      </c>
      <c r="O35" s="92">
        <f t="shared" si="1"/>
        <v>928590</v>
      </c>
    </row>
    <row r="36" spans="1:15" ht="33" customHeight="1">
      <c r="A36" s="104" t="s">
        <v>141</v>
      </c>
      <c r="B36" s="118" t="s">
        <v>142</v>
      </c>
      <c r="C36" s="140">
        <f t="shared" si="5"/>
        <v>145000</v>
      </c>
      <c r="D36" s="90">
        <f>D37</f>
        <v>145000</v>
      </c>
      <c r="E36" s="90">
        <f aca="true" t="shared" si="11" ref="E36:M36">E37</f>
        <v>0</v>
      </c>
      <c r="F36" s="90">
        <f t="shared" si="11"/>
        <v>0</v>
      </c>
      <c r="G36" s="145">
        <f t="shared" si="11"/>
        <v>0</v>
      </c>
      <c r="H36" s="173">
        <f t="shared" si="11"/>
        <v>0</v>
      </c>
      <c r="I36" s="90">
        <f t="shared" si="11"/>
        <v>0</v>
      </c>
      <c r="J36" s="90">
        <f t="shared" si="11"/>
        <v>0</v>
      </c>
      <c r="K36" s="90">
        <f t="shared" si="11"/>
        <v>0</v>
      </c>
      <c r="L36" s="90">
        <f t="shared" si="11"/>
        <v>0</v>
      </c>
      <c r="M36" s="90">
        <f t="shared" si="11"/>
        <v>0</v>
      </c>
      <c r="N36" s="58">
        <f t="shared" si="0"/>
        <v>145000</v>
      </c>
      <c r="O36" s="92">
        <f t="shared" si="1"/>
        <v>145000</v>
      </c>
    </row>
    <row r="37" spans="1:15" ht="66" customHeight="1">
      <c r="A37" s="104" t="s">
        <v>75</v>
      </c>
      <c r="B37" s="118" t="s">
        <v>143</v>
      </c>
      <c r="C37" s="140">
        <f t="shared" si="5"/>
        <v>145000</v>
      </c>
      <c r="D37" s="90">
        <f>'додаток 3'!D82</f>
        <v>145000</v>
      </c>
      <c r="E37" s="90">
        <f>'додаток 3'!E82</f>
        <v>0</v>
      </c>
      <c r="F37" s="90">
        <f>'додаток 3'!F82</f>
        <v>0</v>
      </c>
      <c r="G37" s="145">
        <f>'додаток 3'!G82</f>
        <v>0</v>
      </c>
      <c r="H37" s="173">
        <f>'додаток 3'!H82</f>
        <v>0</v>
      </c>
      <c r="I37" s="90">
        <f>'додаток 3'!I82</f>
        <v>0</v>
      </c>
      <c r="J37" s="90">
        <f>'додаток 3'!J82</f>
        <v>0</v>
      </c>
      <c r="K37" s="90">
        <f>'додаток 3'!K82</f>
        <v>0</v>
      </c>
      <c r="L37" s="90">
        <f>'додаток 3'!L82</f>
        <v>0</v>
      </c>
      <c r="M37" s="90">
        <f>'додаток 3'!M82</f>
        <v>0</v>
      </c>
      <c r="N37" s="58">
        <f t="shared" si="0"/>
        <v>145000</v>
      </c>
      <c r="O37" s="92">
        <f t="shared" si="1"/>
        <v>145000</v>
      </c>
    </row>
    <row r="38" spans="1:15" ht="78.75" customHeight="1">
      <c r="A38" s="104" t="s">
        <v>92</v>
      </c>
      <c r="B38" s="100" t="s">
        <v>93</v>
      </c>
      <c r="C38" s="140">
        <f t="shared" si="5"/>
        <v>0</v>
      </c>
      <c r="D38" s="60">
        <f>'додаток 3'!D10</f>
        <v>0</v>
      </c>
      <c r="E38" s="60">
        <f>'додаток 3'!E10</f>
        <v>0</v>
      </c>
      <c r="F38" s="60">
        <f>'додаток 3'!F10</f>
        <v>0</v>
      </c>
      <c r="G38" s="144">
        <f>'додаток 3'!G10</f>
        <v>0</v>
      </c>
      <c r="H38" s="135">
        <f aca="true" t="shared" si="12" ref="H38:M38">H39+H40</f>
        <v>476000</v>
      </c>
      <c r="I38" s="135">
        <f t="shared" si="12"/>
        <v>0</v>
      </c>
      <c r="J38" s="135">
        <f t="shared" si="12"/>
        <v>0</v>
      </c>
      <c r="K38" s="135">
        <f t="shared" si="12"/>
        <v>0</v>
      </c>
      <c r="L38" s="137">
        <f t="shared" si="12"/>
        <v>476000</v>
      </c>
      <c r="M38" s="137">
        <f t="shared" si="12"/>
        <v>476000</v>
      </c>
      <c r="N38" s="58">
        <f t="shared" si="0"/>
        <v>476000</v>
      </c>
      <c r="O38" s="92">
        <f t="shared" si="1"/>
        <v>476000</v>
      </c>
    </row>
    <row r="39" spans="1:15" ht="64.5" customHeight="1">
      <c r="A39" s="112" t="s">
        <v>75</v>
      </c>
      <c r="B39" s="100" t="s">
        <v>123</v>
      </c>
      <c r="C39" s="140">
        <f t="shared" si="5"/>
        <v>0</v>
      </c>
      <c r="D39" s="60">
        <f>'додаток 3'!D11</f>
        <v>0</v>
      </c>
      <c r="E39" s="60">
        <f>'додаток 3'!E11</f>
        <v>0</v>
      </c>
      <c r="F39" s="60">
        <f>'додаток 3'!F11</f>
        <v>0</v>
      </c>
      <c r="G39" s="144">
        <f>'додаток 3'!G11</f>
        <v>0</v>
      </c>
      <c r="H39" s="135">
        <f>'додаток 3'!H11</f>
        <v>176000</v>
      </c>
      <c r="I39" s="60">
        <f>'додаток 3'!I11</f>
        <v>0</v>
      </c>
      <c r="J39" s="60">
        <f>'додаток 3'!J11</f>
        <v>0</v>
      </c>
      <c r="K39" s="60">
        <f>'додаток 3'!K11</f>
        <v>0</v>
      </c>
      <c r="L39" s="60">
        <f>'додаток 3'!L11</f>
        <v>176000</v>
      </c>
      <c r="M39" s="60">
        <f>'додаток 3'!M11</f>
        <v>176000</v>
      </c>
      <c r="N39" s="58">
        <f t="shared" si="0"/>
        <v>176000</v>
      </c>
      <c r="O39" s="92">
        <f t="shared" si="1"/>
        <v>176000</v>
      </c>
    </row>
    <row r="40" spans="1:15" ht="36.75" customHeight="1">
      <c r="A40" s="112"/>
      <c r="B40" s="100" t="s">
        <v>176</v>
      </c>
      <c r="C40" s="140"/>
      <c r="D40" s="60">
        <f>'додаток 3'!D63</f>
        <v>0</v>
      </c>
      <c r="E40" s="60">
        <f>'додаток 3'!E63</f>
        <v>0</v>
      </c>
      <c r="F40" s="60">
        <f>'додаток 3'!F63</f>
        <v>0</v>
      </c>
      <c r="G40" s="144">
        <f>'додаток 3'!G63</f>
        <v>0</v>
      </c>
      <c r="H40" s="135">
        <f>'додаток 3'!H63</f>
        <v>300000</v>
      </c>
      <c r="I40" s="60">
        <f>'додаток 3'!I63</f>
        <v>0</v>
      </c>
      <c r="J40" s="60">
        <f>'додаток 3'!J63</f>
        <v>0</v>
      </c>
      <c r="K40" s="60">
        <f>'додаток 3'!K63</f>
        <v>0</v>
      </c>
      <c r="L40" s="60">
        <f>'додаток 3'!L63</f>
        <v>300000</v>
      </c>
      <c r="M40" s="60">
        <f>'додаток 3'!M63</f>
        <v>300000</v>
      </c>
      <c r="N40" s="58">
        <f t="shared" si="0"/>
        <v>300000</v>
      </c>
      <c r="O40" s="92">
        <f t="shared" si="1"/>
        <v>300000</v>
      </c>
    </row>
    <row r="41" spans="1:15" ht="32.25" customHeight="1">
      <c r="A41" s="130" t="s">
        <v>134</v>
      </c>
      <c r="B41" s="100" t="s">
        <v>135</v>
      </c>
      <c r="C41" s="140">
        <f aca="true" t="shared" si="13" ref="C41:C48">D41+G41</f>
        <v>307590</v>
      </c>
      <c r="D41" s="60">
        <f>D42+D44+D45+D43</f>
        <v>307590</v>
      </c>
      <c r="E41" s="60">
        <f aca="true" t="shared" si="14" ref="E41:M41">E42+E44+E45+E43</f>
        <v>0</v>
      </c>
      <c r="F41" s="60">
        <f t="shared" si="14"/>
        <v>0</v>
      </c>
      <c r="G41" s="144">
        <f t="shared" si="14"/>
        <v>0</v>
      </c>
      <c r="H41" s="174">
        <f t="shared" si="14"/>
        <v>0</v>
      </c>
      <c r="I41" s="60">
        <f t="shared" si="14"/>
        <v>0</v>
      </c>
      <c r="J41" s="60">
        <f t="shared" si="14"/>
        <v>0</v>
      </c>
      <c r="K41" s="60">
        <f t="shared" si="14"/>
        <v>0</v>
      </c>
      <c r="L41" s="60">
        <f t="shared" si="14"/>
        <v>0</v>
      </c>
      <c r="M41" s="60">
        <f t="shared" si="14"/>
        <v>0</v>
      </c>
      <c r="N41" s="58">
        <f t="shared" si="0"/>
        <v>307590</v>
      </c>
      <c r="O41" s="92">
        <f t="shared" si="1"/>
        <v>307590</v>
      </c>
    </row>
    <row r="42" spans="1:15" ht="48" customHeight="1">
      <c r="A42" s="104" t="s">
        <v>75</v>
      </c>
      <c r="B42" s="100" t="s">
        <v>155</v>
      </c>
      <c r="C42" s="140">
        <f t="shared" si="13"/>
        <v>7590</v>
      </c>
      <c r="D42" s="60">
        <f>'додаток 3'!D52</f>
        <v>7590</v>
      </c>
      <c r="E42" s="60">
        <f>'додаток 3'!E52</f>
        <v>0</v>
      </c>
      <c r="F42" s="60">
        <f>'додаток 3'!F52</f>
        <v>0</v>
      </c>
      <c r="G42" s="144">
        <f>'додаток 3'!G52</f>
        <v>0</v>
      </c>
      <c r="H42" s="174">
        <f>'додаток 3'!H52</f>
        <v>0</v>
      </c>
      <c r="I42" s="60">
        <f>'додаток 3'!I52</f>
        <v>0</v>
      </c>
      <c r="J42" s="60">
        <f>'додаток 3'!J52</f>
        <v>0</v>
      </c>
      <c r="K42" s="60">
        <f>'додаток 3'!K52</f>
        <v>0</v>
      </c>
      <c r="L42" s="60">
        <f>'додаток 3'!L52</f>
        <v>0</v>
      </c>
      <c r="M42" s="60">
        <f>'додаток 3'!M52</f>
        <v>0</v>
      </c>
      <c r="N42" s="58">
        <f t="shared" si="0"/>
        <v>7590</v>
      </c>
      <c r="O42" s="92">
        <f t="shared" si="1"/>
        <v>7590</v>
      </c>
    </row>
    <row r="43" spans="1:15" ht="48" customHeight="1">
      <c r="A43" s="104"/>
      <c r="B43" s="100" t="s">
        <v>151</v>
      </c>
      <c r="C43" s="140">
        <f t="shared" si="13"/>
        <v>160000</v>
      </c>
      <c r="D43" s="60">
        <f>'додаток 3'!D31</f>
        <v>160000</v>
      </c>
      <c r="E43" s="60">
        <f>'додаток 3'!E31</f>
        <v>0</v>
      </c>
      <c r="F43" s="60">
        <f>'додаток 3'!F31</f>
        <v>0</v>
      </c>
      <c r="G43" s="144">
        <f>'додаток 3'!G31</f>
        <v>0</v>
      </c>
      <c r="H43" s="174">
        <f>'додаток 3'!H31</f>
        <v>0</v>
      </c>
      <c r="I43" s="60">
        <f>'додаток 3'!I31</f>
        <v>0</v>
      </c>
      <c r="J43" s="60">
        <f>'додаток 3'!J31</f>
        <v>0</v>
      </c>
      <c r="K43" s="60">
        <f>'додаток 3'!K31</f>
        <v>0</v>
      </c>
      <c r="L43" s="60">
        <f>'додаток 3'!L31</f>
        <v>0</v>
      </c>
      <c r="M43" s="60">
        <f>'додаток 3'!M31</f>
        <v>0</v>
      </c>
      <c r="N43" s="58">
        <f t="shared" si="0"/>
        <v>160000</v>
      </c>
      <c r="O43" s="92">
        <f t="shared" si="1"/>
        <v>160000</v>
      </c>
    </row>
    <row r="44" spans="1:15" ht="80.25" customHeight="1">
      <c r="A44" s="104"/>
      <c r="B44" s="100" t="s">
        <v>136</v>
      </c>
      <c r="C44" s="140">
        <f t="shared" si="13"/>
        <v>80000</v>
      </c>
      <c r="D44" s="60">
        <f>'додаток 3'!D70</f>
        <v>80000</v>
      </c>
      <c r="E44" s="60">
        <f>'додаток 3'!E70</f>
        <v>0</v>
      </c>
      <c r="F44" s="60">
        <f>'додаток 3'!F70</f>
        <v>0</v>
      </c>
      <c r="G44" s="144">
        <f>'додаток 3'!G70</f>
        <v>0</v>
      </c>
      <c r="H44" s="174">
        <f>'додаток 3'!H70</f>
        <v>0</v>
      </c>
      <c r="I44" s="60">
        <f>'додаток 3'!I70</f>
        <v>0</v>
      </c>
      <c r="J44" s="60">
        <f>'додаток 3'!J70</f>
        <v>0</v>
      </c>
      <c r="K44" s="60">
        <f>'додаток 3'!K70</f>
        <v>0</v>
      </c>
      <c r="L44" s="60">
        <f>'додаток 3'!L70</f>
        <v>0</v>
      </c>
      <c r="M44" s="60">
        <f>'додаток 3'!M70</f>
        <v>0</v>
      </c>
      <c r="N44" s="58">
        <f t="shared" si="0"/>
        <v>80000</v>
      </c>
      <c r="O44" s="92">
        <f t="shared" si="1"/>
        <v>80000</v>
      </c>
    </row>
    <row r="45" spans="1:15" ht="64.5" customHeight="1">
      <c r="A45" s="104"/>
      <c r="B45" s="100" t="s">
        <v>144</v>
      </c>
      <c r="C45" s="140">
        <f t="shared" si="13"/>
        <v>60000</v>
      </c>
      <c r="D45" s="60">
        <f>'додаток 3'!D84</f>
        <v>60000</v>
      </c>
      <c r="E45" s="60">
        <f>'додаток 3'!E84</f>
        <v>0</v>
      </c>
      <c r="F45" s="60">
        <f>'додаток 3'!F84</f>
        <v>0</v>
      </c>
      <c r="G45" s="144">
        <f>'додаток 3'!G84</f>
        <v>0</v>
      </c>
      <c r="H45" s="174">
        <f>'додаток 3'!H84</f>
        <v>0</v>
      </c>
      <c r="I45" s="60">
        <f>'додаток 3'!I84</f>
        <v>0</v>
      </c>
      <c r="J45" s="60">
        <f>'додаток 3'!J84</f>
        <v>0</v>
      </c>
      <c r="K45" s="60">
        <f>'додаток 3'!K84</f>
        <v>0</v>
      </c>
      <c r="L45" s="60">
        <f>'додаток 3'!L84</f>
        <v>0</v>
      </c>
      <c r="M45" s="60">
        <f>'додаток 3'!M84</f>
        <v>0</v>
      </c>
      <c r="N45" s="58">
        <f t="shared" si="0"/>
        <v>60000</v>
      </c>
      <c r="O45" s="92">
        <f t="shared" si="1"/>
        <v>60000</v>
      </c>
    </row>
    <row r="46" spans="1:15" s="37" customFormat="1" ht="46.5">
      <c r="A46" s="109">
        <v>210000</v>
      </c>
      <c r="B46" s="117" t="s">
        <v>52</v>
      </c>
      <c r="C46" s="139">
        <f t="shared" si="13"/>
        <v>80000</v>
      </c>
      <c r="D46" s="66">
        <f>SUM(D47:D47)</f>
        <v>80000</v>
      </c>
      <c r="E46" s="66">
        <f>SUM(E47:E47)</f>
        <v>0</v>
      </c>
      <c r="F46" s="66">
        <f>SUM(F47:F47)</f>
        <v>0</v>
      </c>
      <c r="G46" s="141">
        <f>SUM(G47:G47)</f>
        <v>0</v>
      </c>
      <c r="H46" s="133">
        <f>SUM(I46,L46)</f>
        <v>0</v>
      </c>
      <c r="I46" s="66">
        <f>SUM(I47:I47)</f>
        <v>0</v>
      </c>
      <c r="J46" s="66">
        <f>SUM(J47:J47)</f>
        <v>0</v>
      </c>
      <c r="K46" s="66">
        <f>SUM(K47:K47)</f>
        <v>0</v>
      </c>
      <c r="L46" s="66">
        <f>SUM(L47:L47)</f>
        <v>0</v>
      </c>
      <c r="M46" s="66">
        <f>SUM(M47:M47)</f>
        <v>0</v>
      </c>
      <c r="N46" s="65">
        <f t="shared" si="0"/>
        <v>80000</v>
      </c>
      <c r="O46" s="92">
        <f t="shared" si="1"/>
        <v>80000</v>
      </c>
    </row>
    <row r="47" spans="1:15" ht="51.75" customHeight="1">
      <c r="A47" s="104" t="s">
        <v>156</v>
      </c>
      <c r="B47" s="100" t="s">
        <v>157</v>
      </c>
      <c r="C47" s="140">
        <f t="shared" si="13"/>
        <v>80000</v>
      </c>
      <c r="D47" s="60">
        <f>D48</f>
        <v>80000</v>
      </c>
      <c r="E47" s="60">
        <f>'додаток 3'!E53</f>
        <v>0</v>
      </c>
      <c r="F47" s="60">
        <f>'додаток 3'!F53</f>
        <v>0</v>
      </c>
      <c r="G47" s="144">
        <f>'додаток 3'!G53</f>
        <v>0</v>
      </c>
      <c r="H47" s="135">
        <f>'додаток 3'!H53</f>
        <v>0</v>
      </c>
      <c r="I47" s="60">
        <f>'додаток 3'!I53</f>
        <v>0</v>
      </c>
      <c r="J47" s="60">
        <f>'додаток 3'!J53</f>
        <v>0</v>
      </c>
      <c r="K47" s="60">
        <f>'додаток 3'!K53</f>
        <v>0</v>
      </c>
      <c r="L47" s="60">
        <f>'додаток 3'!L53</f>
        <v>0</v>
      </c>
      <c r="M47" s="60">
        <f>'додаток 3'!M53</f>
        <v>0</v>
      </c>
      <c r="N47" s="58">
        <f t="shared" si="0"/>
        <v>80000</v>
      </c>
      <c r="O47" s="92">
        <f t="shared" si="1"/>
        <v>80000</v>
      </c>
    </row>
    <row r="48" spans="1:15" ht="114" customHeight="1">
      <c r="A48" s="104" t="s">
        <v>75</v>
      </c>
      <c r="B48" s="100" t="s">
        <v>158</v>
      </c>
      <c r="C48" s="140">
        <f t="shared" si="13"/>
        <v>80000</v>
      </c>
      <c r="D48" s="60">
        <f>'додаток 3'!D54</f>
        <v>80000</v>
      </c>
      <c r="E48" s="60">
        <f>'додаток 3'!E54</f>
        <v>0</v>
      </c>
      <c r="F48" s="60">
        <f>'додаток 3'!F54</f>
        <v>0</v>
      </c>
      <c r="G48" s="144">
        <f>'додаток 3'!G54</f>
        <v>0</v>
      </c>
      <c r="H48" s="174">
        <f>'додаток 3'!H54</f>
        <v>0</v>
      </c>
      <c r="I48" s="60">
        <f>'додаток 3'!I54</f>
        <v>0</v>
      </c>
      <c r="J48" s="60">
        <f>'додаток 3'!J54</f>
        <v>0</v>
      </c>
      <c r="K48" s="60">
        <f>'додаток 3'!K54</f>
        <v>0</v>
      </c>
      <c r="L48" s="60">
        <f>'додаток 3'!L54</f>
        <v>0</v>
      </c>
      <c r="M48" s="60">
        <f>'додаток 3'!M54</f>
        <v>0</v>
      </c>
      <c r="N48" s="58">
        <f t="shared" si="0"/>
        <v>80000</v>
      </c>
      <c r="O48" s="92">
        <f t="shared" si="1"/>
        <v>80000</v>
      </c>
    </row>
    <row r="49" spans="1:15" s="37" customFormat="1" ht="30.75">
      <c r="A49" s="109" t="s">
        <v>28</v>
      </c>
      <c r="B49" s="117" t="s">
        <v>0</v>
      </c>
      <c r="C49" s="139">
        <f aca="true" t="shared" si="15" ref="C49:N49">C50+C51++C53+C58</f>
        <v>2398200</v>
      </c>
      <c r="D49" s="64">
        <f t="shared" si="15"/>
        <v>930000</v>
      </c>
      <c r="E49" s="64">
        <f t="shared" si="15"/>
        <v>0</v>
      </c>
      <c r="F49" s="64">
        <f t="shared" si="15"/>
        <v>0</v>
      </c>
      <c r="G49" s="65">
        <f t="shared" si="15"/>
        <v>1912000</v>
      </c>
      <c r="H49" s="171">
        <f t="shared" si="15"/>
        <v>0</v>
      </c>
      <c r="I49" s="64">
        <f t="shared" si="15"/>
        <v>0</v>
      </c>
      <c r="J49" s="64">
        <f t="shared" si="15"/>
        <v>0</v>
      </c>
      <c r="K49" s="64">
        <f t="shared" si="15"/>
        <v>0</v>
      </c>
      <c r="L49" s="64">
        <f t="shared" si="15"/>
        <v>0</v>
      </c>
      <c r="M49" s="222">
        <f t="shared" si="15"/>
        <v>0</v>
      </c>
      <c r="N49" s="65">
        <f t="shared" si="15"/>
        <v>2398200</v>
      </c>
      <c r="O49" s="92">
        <f t="shared" si="1"/>
        <v>2398200</v>
      </c>
    </row>
    <row r="50" spans="1:15" ht="36" customHeight="1">
      <c r="A50" s="113" t="s">
        <v>30</v>
      </c>
      <c r="B50" s="243" t="s">
        <v>29</v>
      </c>
      <c r="C50" s="140">
        <f>'додаток 3'!C85</f>
        <v>-443800</v>
      </c>
      <c r="D50" s="59">
        <f>'додаток 3'!D85</f>
        <v>0</v>
      </c>
      <c r="E50" s="59">
        <f>'додаток 3'!E85</f>
        <v>0</v>
      </c>
      <c r="F50" s="59">
        <f>'додаток 3'!F85</f>
        <v>0</v>
      </c>
      <c r="G50" s="58">
        <f>'додаток 3'!G85</f>
        <v>0</v>
      </c>
      <c r="H50" s="136">
        <f>'додаток 3'!H85</f>
        <v>0</v>
      </c>
      <c r="I50" s="59">
        <f>'додаток 3'!I85</f>
        <v>0</v>
      </c>
      <c r="J50" s="59">
        <f>'додаток 3'!J85</f>
        <v>0</v>
      </c>
      <c r="K50" s="59">
        <f>'додаток 3'!K85</f>
        <v>0</v>
      </c>
      <c r="L50" s="59">
        <f>'додаток 3'!L85</f>
        <v>0</v>
      </c>
      <c r="M50" s="59">
        <f>'додаток 3'!M85</f>
        <v>0</v>
      </c>
      <c r="N50" s="58">
        <f t="shared" si="0"/>
        <v>-443800</v>
      </c>
      <c r="O50" s="92">
        <f t="shared" si="1"/>
        <v>-443800</v>
      </c>
    </row>
    <row r="51" spans="1:15" ht="46.5">
      <c r="A51" s="104" t="s">
        <v>83</v>
      </c>
      <c r="B51" s="120" t="s">
        <v>84</v>
      </c>
      <c r="C51" s="140">
        <f aca="true" t="shared" si="16" ref="C51:C60">D51+G51</f>
        <v>650000</v>
      </c>
      <c r="D51" s="59">
        <f>'додаток 3'!D78</f>
        <v>0</v>
      </c>
      <c r="E51" s="59">
        <f>'додаток 3'!E78</f>
        <v>0</v>
      </c>
      <c r="F51" s="59">
        <f>'додаток 3'!F78</f>
        <v>0</v>
      </c>
      <c r="G51" s="145">
        <f>'додаток 3'!G78</f>
        <v>650000</v>
      </c>
      <c r="H51" s="136">
        <f>'додаток 3'!H78</f>
        <v>0</v>
      </c>
      <c r="I51" s="59">
        <f>'додаток 3'!I78</f>
        <v>0</v>
      </c>
      <c r="J51" s="59">
        <f>'додаток 3'!J78</f>
        <v>0</v>
      </c>
      <c r="K51" s="59">
        <f>'додаток 3'!K78</f>
        <v>0</v>
      </c>
      <c r="L51" s="59">
        <f>'додаток 3'!L78</f>
        <v>0</v>
      </c>
      <c r="M51" s="59">
        <f>'додаток 3'!M78</f>
        <v>0</v>
      </c>
      <c r="N51" s="58">
        <f t="shared" si="0"/>
        <v>650000</v>
      </c>
      <c r="O51" s="92">
        <f t="shared" si="1"/>
        <v>650000</v>
      </c>
    </row>
    <row r="52" spans="1:15" ht="30.75">
      <c r="A52" s="104" t="s">
        <v>75</v>
      </c>
      <c r="B52" s="120" t="s">
        <v>100</v>
      </c>
      <c r="C52" s="140">
        <f t="shared" si="16"/>
        <v>60000</v>
      </c>
      <c r="D52" s="59">
        <f>'додаток 3'!D79</f>
        <v>0</v>
      </c>
      <c r="E52" s="59">
        <f>'додаток 3'!E79</f>
        <v>0</v>
      </c>
      <c r="F52" s="59">
        <f>'додаток 3'!F79</f>
        <v>0</v>
      </c>
      <c r="G52" s="145">
        <f>'додаток 3'!G79</f>
        <v>60000</v>
      </c>
      <c r="H52" s="116">
        <f>'додаток 3'!H79</f>
        <v>0</v>
      </c>
      <c r="I52" s="59">
        <f>'додаток 3'!I79</f>
        <v>0</v>
      </c>
      <c r="J52" s="59">
        <f>'додаток 3'!J79</f>
        <v>0</v>
      </c>
      <c r="K52" s="59">
        <f>'додаток 3'!K79</f>
        <v>0</v>
      </c>
      <c r="L52" s="59">
        <f>'додаток 3'!L79</f>
        <v>0</v>
      </c>
      <c r="M52" s="59">
        <f>'додаток 3'!M79</f>
        <v>0</v>
      </c>
      <c r="N52" s="58">
        <f t="shared" si="0"/>
        <v>60000</v>
      </c>
      <c r="O52" s="92">
        <f t="shared" si="1"/>
        <v>60000</v>
      </c>
    </row>
    <row r="53" spans="1:15" ht="83.25" customHeight="1">
      <c r="A53" s="130" t="s">
        <v>162</v>
      </c>
      <c r="B53" s="120" t="s">
        <v>163</v>
      </c>
      <c r="C53" s="140">
        <f>D53+G53</f>
        <v>1500000</v>
      </c>
      <c r="D53" s="90">
        <f>D54+D55+D56</f>
        <v>660000</v>
      </c>
      <c r="E53" s="59">
        <f>E54+E55</f>
        <v>0</v>
      </c>
      <c r="F53" s="59">
        <f aca="true" t="shared" si="17" ref="F53:M53">F54+F55</f>
        <v>0</v>
      </c>
      <c r="G53" s="145">
        <f t="shared" si="17"/>
        <v>840000</v>
      </c>
      <c r="H53" s="116">
        <f t="shared" si="17"/>
        <v>0</v>
      </c>
      <c r="I53" s="59">
        <f t="shared" si="17"/>
        <v>0</v>
      </c>
      <c r="J53" s="59">
        <f t="shared" si="17"/>
        <v>0</v>
      </c>
      <c r="K53" s="59">
        <f t="shared" si="17"/>
        <v>0</v>
      </c>
      <c r="L53" s="59">
        <f t="shared" si="17"/>
        <v>0</v>
      </c>
      <c r="M53" s="59">
        <f t="shared" si="17"/>
        <v>0</v>
      </c>
      <c r="N53" s="58">
        <f t="shared" si="0"/>
        <v>1500000</v>
      </c>
      <c r="O53" s="92">
        <f t="shared" si="1"/>
        <v>1500000</v>
      </c>
    </row>
    <row r="54" spans="1:15" ht="62.25" customHeight="1">
      <c r="A54" s="130" t="s">
        <v>75</v>
      </c>
      <c r="B54" s="120" t="s">
        <v>164</v>
      </c>
      <c r="C54" s="140">
        <f t="shared" si="16"/>
        <v>500000</v>
      </c>
      <c r="D54" s="90">
        <f>'додаток 3'!D18</f>
        <v>60000</v>
      </c>
      <c r="E54" s="90">
        <f>'додаток 3'!E18</f>
        <v>0</v>
      </c>
      <c r="F54" s="90">
        <f>'додаток 3'!F18</f>
        <v>0</v>
      </c>
      <c r="G54" s="145">
        <f>'додаток 3'!G18</f>
        <v>440000</v>
      </c>
      <c r="H54" s="173">
        <f>'додаток 3'!H18</f>
        <v>0</v>
      </c>
      <c r="I54" s="90">
        <f>'додаток 3'!I18</f>
        <v>0</v>
      </c>
      <c r="J54" s="90">
        <f>'додаток 3'!J18</f>
        <v>0</v>
      </c>
      <c r="K54" s="90">
        <f>'додаток 3'!K18</f>
        <v>0</v>
      </c>
      <c r="L54" s="90">
        <f>'додаток 3'!L18</f>
        <v>0</v>
      </c>
      <c r="M54" s="90">
        <f>'додаток 3'!M18</f>
        <v>0</v>
      </c>
      <c r="N54" s="58">
        <f t="shared" si="0"/>
        <v>500000</v>
      </c>
      <c r="O54" s="92">
        <f t="shared" si="1"/>
        <v>500000</v>
      </c>
    </row>
    <row r="55" spans="1:15" ht="46.5">
      <c r="A55" s="104"/>
      <c r="B55" s="120" t="s">
        <v>175</v>
      </c>
      <c r="C55" s="140">
        <f t="shared" si="16"/>
        <v>500000</v>
      </c>
      <c r="D55" s="90">
        <v>100000</v>
      </c>
      <c r="E55" s="90">
        <f>'додаток 3'!E19</f>
        <v>0</v>
      </c>
      <c r="F55" s="90">
        <f>'додаток 3'!F19</f>
        <v>0</v>
      </c>
      <c r="G55" s="145">
        <v>400000</v>
      </c>
      <c r="H55" s="173">
        <f>'додаток 3'!H19</f>
        <v>0</v>
      </c>
      <c r="I55" s="90">
        <f>'додаток 3'!I19</f>
        <v>0</v>
      </c>
      <c r="J55" s="90">
        <f>'додаток 3'!J19</f>
        <v>0</v>
      </c>
      <c r="K55" s="90">
        <f>'додаток 3'!K19</f>
        <v>0</v>
      </c>
      <c r="L55" s="90">
        <f>'додаток 3'!L19</f>
        <v>0</v>
      </c>
      <c r="M55" s="90">
        <f>'додаток 3'!M19</f>
        <v>0</v>
      </c>
      <c r="N55" s="58">
        <f t="shared" si="0"/>
        <v>500000</v>
      </c>
      <c r="O55" s="92">
        <f t="shared" si="1"/>
        <v>500000</v>
      </c>
    </row>
    <row r="56" spans="1:15" ht="99.75" customHeight="1">
      <c r="A56" s="104"/>
      <c r="B56" s="122" t="s">
        <v>181</v>
      </c>
      <c r="C56" s="140">
        <f t="shared" si="16"/>
        <v>500000</v>
      </c>
      <c r="D56" s="90">
        <f>'додаток 3'!D20</f>
        <v>500000</v>
      </c>
      <c r="E56" s="90"/>
      <c r="F56" s="90"/>
      <c r="G56" s="145"/>
      <c r="H56" s="173"/>
      <c r="I56" s="90"/>
      <c r="J56" s="90"/>
      <c r="K56" s="90"/>
      <c r="L56" s="90"/>
      <c r="M56" s="90"/>
      <c r="N56" s="58">
        <f t="shared" si="0"/>
        <v>500000</v>
      </c>
      <c r="O56" s="92">
        <f t="shared" si="1"/>
        <v>500000</v>
      </c>
    </row>
    <row r="57" spans="1:15" ht="32.25" customHeight="1">
      <c r="A57" s="104"/>
      <c r="B57" s="122" t="s">
        <v>178</v>
      </c>
      <c r="C57" s="140">
        <f t="shared" si="16"/>
        <v>300000</v>
      </c>
      <c r="D57" s="90">
        <v>300000</v>
      </c>
      <c r="E57" s="90"/>
      <c r="F57" s="90"/>
      <c r="G57" s="145"/>
      <c r="H57" s="173"/>
      <c r="I57" s="90"/>
      <c r="J57" s="90"/>
      <c r="K57" s="90"/>
      <c r="L57" s="90"/>
      <c r="M57" s="90"/>
      <c r="N57" s="58">
        <f t="shared" si="0"/>
        <v>300000</v>
      </c>
      <c r="O57" s="92">
        <f t="shared" si="1"/>
        <v>300000</v>
      </c>
    </row>
    <row r="58" spans="1:15" ht="15">
      <c r="A58" s="113" t="s">
        <v>6</v>
      </c>
      <c r="B58" s="243" t="s">
        <v>32</v>
      </c>
      <c r="C58" s="140">
        <f t="shared" si="16"/>
        <v>692000</v>
      </c>
      <c r="D58" s="90">
        <f>D59+D60</f>
        <v>270000</v>
      </c>
      <c r="E58" s="90">
        <f aca="true" t="shared" si="18" ref="E58:M58">E59+E60</f>
        <v>0</v>
      </c>
      <c r="F58" s="90">
        <f t="shared" si="18"/>
        <v>0</v>
      </c>
      <c r="G58" s="145">
        <f t="shared" si="18"/>
        <v>422000</v>
      </c>
      <c r="H58" s="173">
        <f t="shared" si="18"/>
        <v>0</v>
      </c>
      <c r="I58" s="90">
        <f t="shared" si="18"/>
        <v>0</v>
      </c>
      <c r="J58" s="90">
        <f t="shared" si="18"/>
        <v>0</v>
      </c>
      <c r="K58" s="90">
        <f t="shared" si="18"/>
        <v>0</v>
      </c>
      <c r="L58" s="90">
        <f t="shared" si="18"/>
        <v>0</v>
      </c>
      <c r="M58" s="90">
        <f t="shared" si="18"/>
        <v>0</v>
      </c>
      <c r="N58" s="58">
        <f t="shared" si="0"/>
        <v>692000</v>
      </c>
      <c r="O58" s="92">
        <f t="shared" si="1"/>
        <v>692000</v>
      </c>
    </row>
    <row r="59" spans="1:15" ht="50.25" customHeight="1">
      <c r="A59" s="110"/>
      <c r="B59" s="164" t="s">
        <v>127</v>
      </c>
      <c r="C59" s="140">
        <f t="shared" si="16"/>
        <v>502000</v>
      </c>
      <c r="D59" s="60">
        <f>'додаток 3'!D23</f>
        <v>80000</v>
      </c>
      <c r="E59" s="60">
        <f>'додаток 3'!E23</f>
        <v>0</v>
      </c>
      <c r="F59" s="60">
        <f>'додаток 3'!F23</f>
        <v>0</v>
      </c>
      <c r="G59" s="144">
        <f>'додаток 3'!G23</f>
        <v>422000</v>
      </c>
      <c r="H59" s="174">
        <f>'додаток 3'!H23</f>
        <v>0</v>
      </c>
      <c r="I59" s="60">
        <f>'додаток 3'!I23</f>
        <v>0</v>
      </c>
      <c r="J59" s="60">
        <f>'додаток 3'!J23</f>
        <v>0</v>
      </c>
      <c r="K59" s="60">
        <f>'додаток 3'!K23</f>
        <v>0</v>
      </c>
      <c r="L59" s="60">
        <f>'додаток 3'!L23</f>
        <v>0</v>
      </c>
      <c r="M59" s="60">
        <f>'додаток 3'!M23</f>
        <v>0</v>
      </c>
      <c r="N59" s="58">
        <f t="shared" si="0"/>
        <v>502000</v>
      </c>
      <c r="O59" s="92">
        <f t="shared" si="1"/>
        <v>502000</v>
      </c>
    </row>
    <row r="60" spans="1:15" ht="78" customHeight="1" thickBot="1">
      <c r="A60" s="110"/>
      <c r="B60" s="57" t="s">
        <v>171</v>
      </c>
      <c r="C60" s="140">
        <f t="shared" si="16"/>
        <v>190000</v>
      </c>
      <c r="D60" s="60">
        <f>'додаток 3'!D57</f>
        <v>190000</v>
      </c>
      <c r="E60" s="60">
        <f>'додаток 3'!E57</f>
        <v>0</v>
      </c>
      <c r="F60" s="60">
        <f>'додаток 3'!F57</f>
        <v>0</v>
      </c>
      <c r="G60" s="144">
        <f>'додаток 3'!G57</f>
        <v>0</v>
      </c>
      <c r="H60" s="174">
        <f>'додаток 3'!H57</f>
        <v>0</v>
      </c>
      <c r="I60" s="60">
        <f>'додаток 3'!I57</f>
        <v>0</v>
      </c>
      <c r="J60" s="60">
        <f>'додаток 3'!J57</f>
        <v>0</v>
      </c>
      <c r="K60" s="60">
        <f>'додаток 3'!K57</f>
        <v>0</v>
      </c>
      <c r="L60" s="60">
        <f>'додаток 3'!L57</f>
        <v>0</v>
      </c>
      <c r="M60" s="60">
        <f>'додаток 3'!M57</f>
        <v>0</v>
      </c>
      <c r="N60" s="58">
        <f t="shared" si="0"/>
        <v>190000</v>
      </c>
      <c r="O60" s="92">
        <f t="shared" si="1"/>
        <v>190000</v>
      </c>
    </row>
    <row r="61" spans="1:15" s="52" customFormat="1" ht="18" thickBot="1">
      <c r="A61" s="182"/>
      <c r="B61" s="183" t="s">
        <v>36</v>
      </c>
      <c r="C61" s="184">
        <f>C12+C13+C14+C15+C22+C23+C27+C33+C35+C46+C49</f>
        <v>3702920</v>
      </c>
      <c r="D61" s="184">
        <f aca="true" t="shared" si="19" ref="D61:N61">D12+D13+D14+D15+D22+D23+D27+D33+D35+D46+D49</f>
        <v>3690500</v>
      </c>
      <c r="E61" s="184">
        <f t="shared" si="19"/>
        <v>-50000</v>
      </c>
      <c r="F61" s="184">
        <f t="shared" si="19"/>
        <v>0</v>
      </c>
      <c r="G61" s="185">
        <f t="shared" si="19"/>
        <v>456220</v>
      </c>
      <c r="H61" s="186">
        <f t="shared" si="19"/>
        <v>10584600</v>
      </c>
      <c r="I61" s="184">
        <f t="shared" si="19"/>
        <v>1278200</v>
      </c>
      <c r="J61" s="184">
        <f t="shared" si="19"/>
        <v>0</v>
      </c>
      <c r="K61" s="184">
        <f t="shared" si="19"/>
        <v>0</v>
      </c>
      <c r="L61" s="184">
        <f t="shared" si="19"/>
        <v>9306400</v>
      </c>
      <c r="M61" s="184">
        <f t="shared" si="19"/>
        <v>10584600</v>
      </c>
      <c r="N61" s="185">
        <f t="shared" si="19"/>
        <v>14287520</v>
      </c>
      <c r="O61" s="92">
        <f t="shared" si="1"/>
        <v>14287520</v>
      </c>
    </row>
    <row r="62" spans="1:15" s="37" customFormat="1" ht="17.25">
      <c r="A62" s="176"/>
      <c r="B62" s="177" t="s">
        <v>31</v>
      </c>
      <c r="C62" s="178">
        <f>D62+G62</f>
        <v>3094270</v>
      </c>
      <c r="D62" s="179">
        <f>D63+D72</f>
        <v>470800</v>
      </c>
      <c r="E62" s="179">
        <f aca="true" t="shared" si="20" ref="E62:M62">E63+E72</f>
        <v>0</v>
      </c>
      <c r="F62" s="179">
        <f t="shared" si="20"/>
        <v>0</v>
      </c>
      <c r="G62" s="180">
        <f t="shared" si="20"/>
        <v>2623470</v>
      </c>
      <c r="H62" s="181">
        <f t="shared" si="20"/>
        <v>0</v>
      </c>
      <c r="I62" s="179">
        <f t="shared" si="20"/>
        <v>0</v>
      </c>
      <c r="J62" s="179">
        <f t="shared" si="20"/>
        <v>0</v>
      </c>
      <c r="K62" s="179">
        <f t="shared" si="20"/>
        <v>0</v>
      </c>
      <c r="L62" s="179">
        <f t="shared" si="20"/>
        <v>0</v>
      </c>
      <c r="M62" s="179">
        <f t="shared" si="20"/>
        <v>0</v>
      </c>
      <c r="N62" s="180">
        <f>H62+C62</f>
        <v>3094270</v>
      </c>
      <c r="O62" s="92">
        <f t="shared" si="1"/>
        <v>3094270</v>
      </c>
    </row>
    <row r="63" spans="1:15" ht="16.5">
      <c r="A63" s="104" t="s">
        <v>62</v>
      </c>
      <c r="B63" s="244" t="s">
        <v>63</v>
      </c>
      <c r="C63" s="212">
        <f>D63+G63</f>
        <v>4174270</v>
      </c>
      <c r="D63" s="79">
        <f>D64+D65+D66+D67+D68+D69+D70+D71</f>
        <v>470800</v>
      </c>
      <c r="E63" s="79">
        <f aca="true" t="shared" si="21" ref="E63:M63">E64+E65+E66+E67+E68+E69+E70+E71</f>
        <v>0</v>
      </c>
      <c r="F63" s="79">
        <f t="shared" si="21"/>
        <v>0</v>
      </c>
      <c r="G63" s="79">
        <f t="shared" si="21"/>
        <v>3703470</v>
      </c>
      <c r="H63" s="79">
        <f t="shared" si="21"/>
        <v>0</v>
      </c>
      <c r="I63" s="79">
        <f t="shared" si="21"/>
        <v>0</v>
      </c>
      <c r="J63" s="79">
        <f t="shared" si="21"/>
        <v>0</v>
      </c>
      <c r="K63" s="79">
        <f t="shared" si="21"/>
        <v>0</v>
      </c>
      <c r="L63" s="79">
        <f t="shared" si="21"/>
        <v>0</v>
      </c>
      <c r="M63" s="79">
        <f t="shared" si="21"/>
        <v>0</v>
      </c>
      <c r="N63" s="69">
        <f aca="true" t="shared" si="22" ref="N63:N71">C63+H63</f>
        <v>4174270</v>
      </c>
      <c r="O63" s="92">
        <f t="shared" si="1"/>
        <v>4174270</v>
      </c>
    </row>
    <row r="64" spans="1:15" ht="112.5" customHeight="1">
      <c r="A64" s="104" t="s">
        <v>75</v>
      </c>
      <c r="B64" s="244" t="s">
        <v>165</v>
      </c>
      <c r="C64" s="80">
        <f aca="true" t="shared" si="23" ref="C64:C72">D64+G64</f>
        <v>2897370</v>
      </c>
      <c r="D64" s="79">
        <f>'додаток 3'!D89</f>
        <v>0</v>
      </c>
      <c r="E64" s="79">
        <f>'додаток 3'!E89</f>
        <v>0</v>
      </c>
      <c r="F64" s="79">
        <f>'додаток 3'!F89</f>
        <v>0</v>
      </c>
      <c r="G64" s="146">
        <f>'додаток 3'!G89</f>
        <v>2897370</v>
      </c>
      <c r="H64" s="175">
        <f>'додаток 3'!H89</f>
        <v>0</v>
      </c>
      <c r="I64" s="79">
        <f>'додаток 3'!I89</f>
        <v>0</v>
      </c>
      <c r="J64" s="79">
        <f>'додаток 3'!J89</f>
        <v>0</v>
      </c>
      <c r="K64" s="79">
        <f>'додаток 3'!K89</f>
        <v>0</v>
      </c>
      <c r="L64" s="79">
        <f>'додаток 3'!L89</f>
        <v>0</v>
      </c>
      <c r="M64" s="79">
        <f>'додаток 3'!M89</f>
        <v>0</v>
      </c>
      <c r="N64" s="69">
        <f t="shared" si="22"/>
        <v>2897370</v>
      </c>
      <c r="O64" s="92">
        <f t="shared" si="1"/>
        <v>2897370</v>
      </c>
    </row>
    <row r="65" spans="1:15" ht="111.75" customHeight="1">
      <c r="A65" s="104"/>
      <c r="B65" s="245" t="s">
        <v>187</v>
      </c>
      <c r="C65" s="80">
        <f t="shared" si="23"/>
        <v>200000</v>
      </c>
      <c r="D65" s="79">
        <f>'додаток 3'!D91</f>
        <v>200000</v>
      </c>
      <c r="E65" s="79"/>
      <c r="F65" s="79"/>
      <c r="G65" s="146"/>
      <c r="H65" s="175"/>
      <c r="I65" s="79"/>
      <c r="J65" s="79"/>
      <c r="K65" s="79"/>
      <c r="L65" s="79"/>
      <c r="M65" s="79"/>
      <c r="N65" s="69">
        <f t="shared" si="22"/>
        <v>200000</v>
      </c>
      <c r="O65" s="92">
        <f t="shared" si="1"/>
        <v>200000</v>
      </c>
    </row>
    <row r="66" spans="1:15" ht="78.75" customHeight="1">
      <c r="A66" s="114"/>
      <c r="B66" s="61" t="s">
        <v>166</v>
      </c>
      <c r="C66" s="80">
        <f t="shared" si="23"/>
        <v>48000</v>
      </c>
      <c r="D66" s="79">
        <f>'додаток 3'!D95</f>
        <v>48000</v>
      </c>
      <c r="E66" s="79">
        <f>'додаток 3'!E95</f>
        <v>0</v>
      </c>
      <c r="F66" s="79">
        <f>'додаток 3'!F95</f>
        <v>0</v>
      </c>
      <c r="G66" s="146">
        <f>'додаток 3'!G95</f>
        <v>0</v>
      </c>
      <c r="H66" s="175">
        <f>'додаток 3'!H95</f>
        <v>0</v>
      </c>
      <c r="I66" s="79">
        <f>'додаток 3'!I95</f>
        <v>0</v>
      </c>
      <c r="J66" s="79">
        <f>'додаток 3'!J95</f>
        <v>0</v>
      </c>
      <c r="K66" s="79">
        <f>'додаток 3'!K95</f>
        <v>0</v>
      </c>
      <c r="L66" s="79">
        <f>'додаток 3'!L95</f>
        <v>0</v>
      </c>
      <c r="M66" s="79">
        <f>'додаток 3'!M95</f>
        <v>0</v>
      </c>
      <c r="N66" s="69">
        <f t="shared" si="22"/>
        <v>48000</v>
      </c>
      <c r="O66" s="92">
        <f t="shared" si="1"/>
        <v>48000</v>
      </c>
    </row>
    <row r="67" spans="1:15" ht="78.75" customHeight="1">
      <c r="A67" s="114"/>
      <c r="B67" s="61" t="s">
        <v>167</v>
      </c>
      <c r="C67" s="80">
        <f t="shared" si="23"/>
        <v>408100</v>
      </c>
      <c r="D67" s="79">
        <f>'додаток 3'!D97</f>
        <v>0</v>
      </c>
      <c r="E67" s="79">
        <f>'додаток 3'!E97</f>
        <v>0</v>
      </c>
      <c r="F67" s="79">
        <f>'додаток 3'!F97</f>
        <v>0</v>
      </c>
      <c r="G67" s="146">
        <f>'додаток 3'!G97</f>
        <v>408100</v>
      </c>
      <c r="H67" s="175">
        <f>'додаток 3'!H97</f>
        <v>0</v>
      </c>
      <c r="I67" s="79">
        <f>'додаток 3'!I97</f>
        <v>0</v>
      </c>
      <c r="J67" s="79">
        <f>'додаток 3'!J97</f>
        <v>0</v>
      </c>
      <c r="K67" s="79">
        <f>'додаток 3'!K97</f>
        <v>0</v>
      </c>
      <c r="L67" s="79">
        <f>'додаток 3'!L97</f>
        <v>0</v>
      </c>
      <c r="M67" s="79">
        <f>'додаток 3'!M97</f>
        <v>0</v>
      </c>
      <c r="N67" s="69">
        <f t="shared" si="22"/>
        <v>408100</v>
      </c>
      <c r="O67" s="92">
        <f t="shared" si="1"/>
        <v>408100</v>
      </c>
    </row>
    <row r="68" spans="1:15" ht="91.5" customHeight="1">
      <c r="A68" s="114"/>
      <c r="B68" s="61" t="s">
        <v>168</v>
      </c>
      <c r="C68" s="80">
        <f t="shared" si="23"/>
        <v>159000</v>
      </c>
      <c r="D68" s="79">
        <f>'додаток 3'!D99</f>
        <v>159000</v>
      </c>
      <c r="E68" s="79">
        <f>'додаток 3'!E99</f>
        <v>0</v>
      </c>
      <c r="F68" s="79">
        <f>'додаток 3'!F99</f>
        <v>0</v>
      </c>
      <c r="G68" s="146">
        <f>'додаток 3'!G99</f>
        <v>0</v>
      </c>
      <c r="H68" s="175">
        <f>'додаток 3'!H99</f>
        <v>0</v>
      </c>
      <c r="I68" s="79">
        <f>'додаток 3'!I99</f>
        <v>0</v>
      </c>
      <c r="J68" s="79">
        <f>'додаток 3'!J99</f>
        <v>0</v>
      </c>
      <c r="K68" s="79">
        <f>'додаток 3'!K99</f>
        <v>0</v>
      </c>
      <c r="L68" s="79">
        <f>'додаток 3'!L99</f>
        <v>0</v>
      </c>
      <c r="M68" s="79">
        <f>'додаток 3'!M99</f>
        <v>0</v>
      </c>
      <c r="N68" s="69">
        <f t="shared" si="22"/>
        <v>159000</v>
      </c>
      <c r="O68" s="92">
        <f t="shared" si="1"/>
        <v>159000</v>
      </c>
    </row>
    <row r="69" spans="1:15" ht="35.25" customHeight="1">
      <c r="A69" s="114"/>
      <c r="B69" s="61" t="s">
        <v>183</v>
      </c>
      <c r="C69" s="80">
        <f t="shared" si="23"/>
        <v>100000</v>
      </c>
      <c r="D69" s="79">
        <f>'додаток 3'!D103</f>
        <v>0</v>
      </c>
      <c r="E69" s="79">
        <f>'додаток 3'!E103</f>
        <v>0</v>
      </c>
      <c r="F69" s="79">
        <f>'додаток 3'!F103</f>
        <v>0</v>
      </c>
      <c r="G69" s="79">
        <f>'додаток 3'!G103</f>
        <v>100000</v>
      </c>
      <c r="H69" s="79">
        <f>'додаток 3'!H103</f>
        <v>0</v>
      </c>
      <c r="I69" s="79">
        <f>'додаток 3'!I103</f>
        <v>0</v>
      </c>
      <c r="J69" s="79">
        <f>'додаток 3'!J103</f>
        <v>0</v>
      </c>
      <c r="K69" s="79">
        <f>'додаток 3'!K103</f>
        <v>0</v>
      </c>
      <c r="L69" s="79">
        <f>'додаток 3'!L103</f>
        <v>0</v>
      </c>
      <c r="M69" s="79">
        <f>'додаток 3'!M103</f>
        <v>0</v>
      </c>
      <c r="N69" s="69">
        <f t="shared" si="22"/>
        <v>100000</v>
      </c>
      <c r="O69" s="92">
        <f t="shared" si="1"/>
        <v>100000</v>
      </c>
    </row>
    <row r="70" spans="1:15" ht="86.25" customHeight="1">
      <c r="A70" s="114"/>
      <c r="B70" s="61" t="s">
        <v>189</v>
      </c>
      <c r="C70" s="80">
        <f t="shared" si="23"/>
        <v>298000</v>
      </c>
      <c r="D70" s="79">
        <f>'додаток 3'!D100</f>
        <v>0</v>
      </c>
      <c r="E70" s="79">
        <f>'додаток 3'!E100</f>
        <v>0</v>
      </c>
      <c r="F70" s="79">
        <f>'додаток 3'!F100</f>
        <v>0</v>
      </c>
      <c r="G70" s="79">
        <f>'додаток 3'!G100</f>
        <v>298000</v>
      </c>
      <c r="H70" s="79">
        <f>'додаток 3'!H100</f>
        <v>0</v>
      </c>
      <c r="I70" s="79">
        <f>'додаток 3'!I100</f>
        <v>0</v>
      </c>
      <c r="J70" s="79">
        <f>'додаток 3'!J100</f>
        <v>0</v>
      </c>
      <c r="K70" s="79">
        <f>'додаток 3'!K100</f>
        <v>0</v>
      </c>
      <c r="L70" s="79">
        <f>'додаток 3'!L100</f>
        <v>0</v>
      </c>
      <c r="M70" s="79">
        <f>'додаток 3'!M100</f>
        <v>0</v>
      </c>
      <c r="N70" s="69">
        <f t="shared" si="22"/>
        <v>298000</v>
      </c>
      <c r="O70" s="92">
        <f t="shared" si="1"/>
        <v>298000</v>
      </c>
    </row>
    <row r="71" spans="1:15" ht="66.75" customHeight="1">
      <c r="A71" s="114"/>
      <c r="B71" s="61" t="s">
        <v>169</v>
      </c>
      <c r="C71" s="80">
        <f t="shared" si="23"/>
        <v>63800</v>
      </c>
      <c r="D71" s="79">
        <f>'додаток 3'!D102</f>
        <v>63800</v>
      </c>
      <c r="E71" s="79">
        <f>'додаток 3'!E102</f>
        <v>0</v>
      </c>
      <c r="F71" s="79">
        <f>'додаток 3'!F102</f>
        <v>0</v>
      </c>
      <c r="G71" s="146">
        <f>'додаток 3'!G102</f>
        <v>0</v>
      </c>
      <c r="H71" s="175">
        <f>'додаток 3'!H102</f>
        <v>0</v>
      </c>
      <c r="I71" s="79">
        <f>'додаток 3'!I102</f>
        <v>0</v>
      </c>
      <c r="J71" s="79">
        <f>'додаток 3'!J102</f>
        <v>0</v>
      </c>
      <c r="K71" s="79">
        <f>'додаток 3'!K102</f>
        <v>0</v>
      </c>
      <c r="L71" s="79">
        <f>'додаток 3'!L102</f>
        <v>0</v>
      </c>
      <c r="M71" s="79">
        <f>'додаток 3'!M102</f>
        <v>0</v>
      </c>
      <c r="N71" s="69">
        <f t="shared" si="22"/>
        <v>63800</v>
      </c>
      <c r="O71" s="92">
        <f t="shared" si="1"/>
        <v>63800</v>
      </c>
    </row>
    <row r="72" spans="1:15" ht="114" customHeight="1">
      <c r="A72" s="104" t="s">
        <v>124</v>
      </c>
      <c r="B72" s="62" t="s">
        <v>98</v>
      </c>
      <c r="C72" s="80">
        <f t="shared" si="23"/>
        <v>-1080000</v>
      </c>
      <c r="D72" s="79">
        <f>'додаток 3'!D93</f>
        <v>0</v>
      </c>
      <c r="E72" s="79">
        <f>'додаток 3'!E93</f>
        <v>0</v>
      </c>
      <c r="F72" s="79">
        <f>'додаток 3'!F93</f>
        <v>0</v>
      </c>
      <c r="G72" s="146">
        <f>'додаток 3'!G93</f>
        <v>-1080000</v>
      </c>
      <c r="H72" s="138">
        <f>'додаток 3'!H93</f>
        <v>0</v>
      </c>
      <c r="I72" s="79">
        <f>'додаток 3'!I93</f>
        <v>0</v>
      </c>
      <c r="J72" s="79">
        <f>'додаток 3'!J93</f>
        <v>0</v>
      </c>
      <c r="K72" s="79">
        <f>'додаток 3'!K93</f>
        <v>0</v>
      </c>
      <c r="L72" s="79">
        <f>'додаток 3'!L93</f>
        <v>0</v>
      </c>
      <c r="M72" s="79">
        <f>'додаток 3'!M93</f>
        <v>0</v>
      </c>
      <c r="N72" s="69">
        <f>C72+H72</f>
        <v>-1080000</v>
      </c>
      <c r="O72" s="92">
        <f t="shared" si="1"/>
        <v>-1080000</v>
      </c>
    </row>
    <row r="73" spans="1:15" s="36" customFormat="1" ht="18.75" thickBot="1">
      <c r="A73" s="115"/>
      <c r="B73" s="121" t="s">
        <v>58</v>
      </c>
      <c r="C73" s="147">
        <f>C61+C62</f>
        <v>6797190</v>
      </c>
      <c r="D73" s="128">
        <f aca="true" t="shared" si="24" ref="D73:N73">D61+D62</f>
        <v>4161300</v>
      </c>
      <c r="E73" s="128">
        <f t="shared" si="24"/>
        <v>-50000</v>
      </c>
      <c r="F73" s="128">
        <f t="shared" si="24"/>
        <v>0</v>
      </c>
      <c r="G73" s="129">
        <f t="shared" si="24"/>
        <v>3079690</v>
      </c>
      <c r="H73" s="127">
        <f t="shared" si="24"/>
        <v>10584600</v>
      </c>
      <c r="I73" s="128">
        <f t="shared" si="24"/>
        <v>1278200</v>
      </c>
      <c r="J73" s="128">
        <f t="shared" si="24"/>
        <v>0</v>
      </c>
      <c r="K73" s="128">
        <f t="shared" si="24"/>
        <v>0</v>
      </c>
      <c r="L73" s="128">
        <f t="shared" si="24"/>
        <v>9306400</v>
      </c>
      <c r="M73" s="128">
        <f t="shared" si="24"/>
        <v>10584600</v>
      </c>
      <c r="N73" s="129">
        <f t="shared" si="24"/>
        <v>17381790</v>
      </c>
      <c r="O73" s="92">
        <f t="shared" si="1"/>
        <v>17381790</v>
      </c>
    </row>
    <row r="74" ht="12.75">
      <c r="A74" s="14"/>
    </row>
    <row r="75" spans="1:14" ht="60.75" customHeight="1">
      <c r="A75" s="14"/>
      <c r="C75" s="24"/>
      <c r="D75" s="25"/>
      <c r="E75" s="25"/>
      <c r="F75" s="25"/>
      <c r="G75" s="25"/>
      <c r="H75" s="24"/>
      <c r="I75" s="25"/>
      <c r="J75" s="25"/>
      <c r="K75" s="25"/>
      <c r="L75" s="25"/>
      <c r="M75" s="25"/>
      <c r="N75" s="24"/>
    </row>
    <row r="76" spans="1:14" ht="31.5" customHeight="1">
      <c r="A76" s="14"/>
      <c r="B76" s="268" t="s">
        <v>34</v>
      </c>
      <c r="C76" s="268"/>
      <c r="D76" s="268"/>
      <c r="E76" s="28"/>
      <c r="F76" s="29"/>
      <c r="G76" s="30"/>
      <c r="H76" s="31"/>
      <c r="I76" s="30"/>
      <c r="J76" s="267" t="s">
        <v>88</v>
      </c>
      <c r="K76" s="267"/>
      <c r="L76" s="25"/>
      <c r="M76" s="25"/>
      <c r="N76" s="55"/>
    </row>
    <row r="77" spans="1:14" ht="15">
      <c r="A77" s="14"/>
      <c r="C77" s="24"/>
      <c r="D77" s="25"/>
      <c r="E77" s="25"/>
      <c r="F77" s="25"/>
      <c r="G77" s="25"/>
      <c r="H77" s="24"/>
      <c r="I77" s="25"/>
      <c r="J77" s="25"/>
      <c r="K77" s="25"/>
      <c r="L77" s="25"/>
      <c r="M77" s="25"/>
      <c r="N77" s="24"/>
    </row>
    <row r="78" spans="1:14" ht="15">
      <c r="A78" s="14"/>
      <c r="B78" s="94"/>
      <c r="C78" s="26">
        <f>C73-'додаток 3'!C104</f>
        <v>0</v>
      </c>
      <c r="D78" s="8">
        <f>D73-'додаток 3'!D104</f>
        <v>0</v>
      </c>
      <c r="E78" s="8">
        <f>E73-'додаток 3'!E104</f>
        <v>0</v>
      </c>
      <c r="F78" s="8">
        <f>F73-'додаток 3'!F104</f>
        <v>0</v>
      </c>
      <c r="G78" s="8">
        <f>G73-'додаток 3'!G104</f>
        <v>0</v>
      </c>
      <c r="H78" s="12">
        <f>H73-'додаток 3'!H104</f>
        <v>0</v>
      </c>
      <c r="I78" s="8">
        <f>I73-'додаток 3'!I104</f>
        <v>0</v>
      </c>
      <c r="J78" s="8">
        <f>J73-'додаток 3'!J104</f>
        <v>0</v>
      </c>
      <c r="K78" s="8">
        <f>K73-'додаток 3'!K104</f>
        <v>0</v>
      </c>
      <c r="L78" s="8">
        <f>L73-'додаток 3'!L104</f>
        <v>0</v>
      </c>
      <c r="M78" s="8">
        <f>M73-'додаток 3'!M104</f>
        <v>0</v>
      </c>
      <c r="N78" s="12">
        <f>N73-'додаток 3'!N104</f>
        <v>0</v>
      </c>
    </row>
    <row r="79" spans="1:3" ht="15">
      <c r="A79" s="14"/>
      <c r="B79" s="95"/>
      <c r="C79" s="26"/>
    </row>
    <row r="80" spans="1:3" ht="15">
      <c r="A80" s="14"/>
      <c r="B80" s="95"/>
      <c r="C80" s="26"/>
    </row>
    <row r="81" spans="1:3" ht="15">
      <c r="A81" s="14"/>
      <c r="B81" s="95"/>
      <c r="C81" s="26"/>
    </row>
    <row r="82" spans="1:3" ht="15">
      <c r="A82" s="14"/>
      <c r="B82" s="95"/>
      <c r="C82" s="26"/>
    </row>
    <row r="83" spans="1:3" ht="15">
      <c r="A83" s="14"/>
      <c r="B83" s="95"/>
      <c r="C83" s="26"/>
    </row>
    <row r="84" ht="12.75">
      <c r="A84" s="14"/>
    </row>
    <row r="85" spans="1:13" ht="12.75">
      <c r="A85" s="14"/>
      <c r="C85" s="26"/>
      <c r="H85" s="26"/>
      <c r="M85" s="27"/>
    </row>
    <row r="86" spans="1:3" ht="12.75">
      <c r="A86" s="14"/>
      <c r="C86" s="43"/>
    </row>
    <row r="87" ht="12.75">
      <c r="A87" s="14"/>
    </row>
    <row r="88" spans="1:8" ht="12.75">
      <c r="A88" s="14"/>
      <c r="H88" s="26"/>
    </row>
    <row r="92" ht="12.75">
      <c r="C92" s="26"/>
    </row>
  </sheetData>
  <mergeCells count="18">
    <mergeCell ref="A5:N5"/>
    <mergeCell ref="C8:G8"/>
    <mergeCell ref="N8:N10"/>
    <mergeCell ref="H8:M8"/>
    <mergeCell ref="A8:A10"/>
    <mergeCell ref="J9:K9"/>
    <mergeCell ref="C9:C10"/>
    <mergeCell ref="D9:D10"/>
    <mergeCell ref="G9:G10"/>
    <mergeCell ref="A6:N6"/>
    <mergeCell ref="B76:D76"/>
    <mergeCell ref="B8:B10"/>
    <mergeCell ref="H9:H10"/>
    <mergeCell ref="I9:I10"/>
    <mergeCell ref="L9:L10"/>
    <mergeCell ref="M9:M10"/>
    <mergeCell ref="E9:F9"/>
    <mergeCell ref="J76:K76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2010-09-28T19:53:05Z</cp:lastPrinted>
  <dcterms:created xsi:type="dcterms:W3CDTF">2001-12-29T15:32:18Z</dcterms:created>
  <dcterms:modified xsi:type="dcterms:W3CDTF">2010-09-28T19:55:11Z</dcterms:modified>
  <cp:category/>
  <cp:version/>
  <cp:contentType/>
  <cp:contentStatus/>
</cp:coreProperties>
</file>