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ерелік" sheetId="1" r:id="rId1"/>
    <sheet name="Вартість" sheetId="2" r:id="rId2"/>
    <sheet name="Кількість" sheetId="3" r:id="rId3"/>
  </sheets>
  <definedNames>
    <definedName name="_xlnm.Print_Area" localSheetId="1">'Вартість'!$A$1:$G$130</definedName>
    <definedName name="_xlnm.Print_Area" localSheetId="2">'Кількість'!$A$1:$I$61</definedName>
    <definedName name="_xlnm.Print_Area" localSheetId="0">'Перелік'!$A$1:$X$229</definedName>
  </definedNames>
  <calcPr fullCalcOnLoad="1"/>
</workbook>
</file>

<file path=xl/sharedStrings.xml><?xml version="1.0" encoding="utf-8"?>
<sst xmlns="http://schemas.openxmlformats.org/spreadsheetml/2006/main" count="521" uniqueCount="170">
  <si>
    <t>Загальна кількість споживачів</t>
  </si>
  <si>
    <t>потужність</t>
  </si>
  <si>
    <t>кВА</t>
  </si>
  <si>
    <t>населення</t>
  </si>
  <si>
    <t>промислові споживачі</t>
  </si>
  <si>
    <t>непромислові споживачі</t>
  </si>
  <si>
    <t>кількість</t>
  </si>
  <si>
    <t>10 кВ</t>
  </si>
  <si>
    <t>0,4 кВ</t>
  </si>
  <si>
    <t>шт.</t>
  </si>
  <si>
    <t>кВт</t>
  </si>
  <si>
    <t>тис. грн.</t>
  </si>
  <si>
    <t>Перелік</t>
  </si>
  <si>
    <r>
      <t xml:space="preserve">Потреба в електро-мережі для електрифікації вулиці, </t>
    </r>
    <r>
      <rPr>
        <b/>
        <sz val="10"/>
        <rFont val="Arial Cyr"/>
        <family val="0"/>
      </rPr>
      <t>м</t>
    </r>
  </si>
  <si>
    <t>Орієнтовна вартість приєднання потужності в цінах станом на 01.01.2008</t>
  </si>
  <si>
    <t xml:space="preserve">непромислові споживачі </t>
  </si>
  <si>
    <t>потреба в трансформаторних підстанціях (КТП)</t>
  </si>
  <si>
    <t xml:space="preserve"> промислові споживачі</t>
  </si>
  <si>
    <t>Всього</t>
  </si>
  <si>
    <t>№ пор. (в межах СНП)</t>
  </si>
  <si>
    <t>категорія надійності</t>
  </si>
  <si>
    <t>у тому числі</t>
  </si>
  <si>
    <t>кошти районного бюджету,      20 відс.</t>
  </si>
  <si>
    <t>кошти рад базового рівня,          20 відс.</t>
  </si>
  <si>
    <t xml:space="preserve"> власні кошти, 100 відс.</t>
  </si>
  <si>
    <t>ОРІЄНТОВНА ВАРТІСТЬ ЕЛЕКТРИФІКАЦІЇ</t>
  </si>
  <si>
    <t>Назва району</t>
  </si>
  <si>
    <t>Джерела фінансування</t>
  </si>
  <si>
    <t>Роки</t>
  </si>
  <si>
    <t>Березнівський</t>
  </si>
  <si>
    <t>Забудовники</t>
  </si>
  <si>
    <t>Обласний бюджет</t>
  </si>
  <si>
    <t>Районний бюджет</t>
  </si>
  <si>
    <t>Селищний (сільський) бюджет</t>
  </si>
  <si>
    <t>Промислові споживачі</t>
  </si>
  <si>
    <t>Непромислові споживачі</t>
  </si>
  <si>
    <t>Разом</t>
  </si>
  <si>
    <t>Володимирецький</t>
  </si>
  <si>
    <t>Гощанський</t>
  </si>
  <si>
    <t>Демидівський</t>
  </si>
  <si>
    <t>Дубенський</t>
  </si>
  <si>
    <t>Дубровицький</t>
  </si>
  <si>
    <t>Зарічненський</t>
  </si>
  <si>
    <t>Здолбунівський</t>
  </si>
  <si>
    <t>Корецький</t>
  </si>
  <si>
    <t>Костопільський</t>
  </si>
  <si>
    <t>Млинівський</t>
  </si>
  <si>
    <t>Острозький</t>
  </si>
  <si>
    <t>Радивилівський</t>
  </si>
  <si>
    <t>Рівненський</t>
  </si>
  <si>
    <t>Рокитнівський</t>
  </si>
  <si>
    <t>Сарненський</t>
  </si>
  <si>
    <t>Разом по області</t>
  </si>
  <si>
    <t>КІЛЬКІСТЬ СПОЖИВАЧІВ</t>
  </si>
  <si>
    <t>Категорії споживачів</t>
  </si>
  <si>
    <t>ІІ півріччя 2008</t>
  </si>
  <si>
    <t>Населені пункти</t>
  </si>
  <si>
    <t>Вулиці</t>
  </si>
  <si>
    <t>Населення</t>
  </si>
  <si>
    <t>Загальна потужність приєднання</t>
  </si>
  <si>
    <t xml:space="preserve">Орієнтовна вартість приєднання потужності </t>
  </si>
  <si>
    <t>власні кошти забудовників, 40 відс.</t>
  </si>
  <si>
    <t>кошти обласного бюджету, 20 відс.</t>
  </si>
  <si>
    <t>Володимирецький район</t>
  </si>
  <si>
    <t>2013 рік</t>
  </si>
  <si>
    <t>ІІІ</t>
  </si>
  <si>
    <t>Корецький район</t>
  </si>
  <si>
    <t>2014 рік</t>
  </si>
  <si>
    <t>Радивилівський район</t>
  </si>
  <si>
    <t>Рівненський район</t>
  </si>
  <si>
    <t>Рокитнівський район</t>
  </si>
  <si>
    <t>с. Томашгород, вул. Річна</t>
  </si>
  <si>
    <t>с. Познань, вул. 8 Березня</t>
  </si>
  <si>
    <t>с. Хміль, вул. Першотравнева</t>
  </si>
  <si>
    <t>с. Томашгород, вул. Буянівська</t>
  </si>
  <si>
    <t>2015 рік</t>
  </si>
  <si>
    <t>Костопільський район</t>
  </si>
  <si>
    <t>с. Маща, вул. Березнева</t>
  </si>
  <si>
    <t>с. Звіздівка, вул. Молодіжна</t>
  </si>
  <si>
    <t>с. Пісків, вул. Молодіжна</t>
  </si>
  <si>
    <t>с. Рокитне, вул. Затишна</t>
  </si>
  <si>
    <t>с. Трубиці, вул. Перемоги</t>
  </si>
  <si>
    <t>с. Корчів'я, вул. Хмельницького</t>
  </si>
  <si>
    <t>с. Корчів'я, вул. Лугова</t>
  </si>
  <si>
    <t>с. Злазне, вул. Нова</t>
  </si>
  <si>
    <t>с. Постійне, вул. Набережна</t>
  </si>
  <si>
    <t>с. Мирне, вул. Шевченка</t>
  </si>
  <si>
    <t>Сарненський район</t>
  </si>
  <si>
    <t>с. Довге, вул. Центральна</t>
  </si>
  <si>
    <t>с. Цепцевичі, вул. Шкільна</t>
  </si>
  <si>
    <t>с. Немовичі, вул. Федорова</t>
  </si>
  <si>
    <t>с. Немовичі, вул. Нова</t>
  </si>
  <si>
    <t>с. Ремчиці, вул. Стаханівська</t>
  </si>
  <si>
    <t>с. Яринівка, вул. Лесі Українки</t>
  </si>
  <si>
    <t>с. Яринівка вул. Вишнева</t>
  </si>
  <si>
    <t>с. Тинне, вул. Вишнева, пров. Вишневий, вул. Вереснева</t>
  </si>
  <si>
    <t>с. Костянтинівка, вул. Нова</t>
  </si>
  <si>
    <t>с. Костянтинівка вул. Хомука</t>
  </si>
  <si>
    <t>Зарічненський район</t>
  </si>
  <si>
    <t>с. Кухітська Воля, вул. Набережна</t>
  </si>
  <si>
    <t>с. Кухітська Воля, вул. Стила</t>
  </si>
  <si>
    <t>с. Новорічиця, вул. Попова</t>
  </si>
  <si>
    <t>с. Серники, вул. Володимирська</t>
  </si>
  <si>
    <t>с. Дібрівськ, вул. Л.Українки</t>
  </si>
  <si>
    <t>с. Борове, вул. Лісова</t>
  </si>
  <si>
    <t>с. Борове вул. Колгоспна</t>
  </si>
  <si>
    <t>с. Бродниця, вул. Молодіжна</t>
  </si>
  <si>
    <t>с. Бродниця, вул. Нова</t>
  </si>
  <si>
    <t>Березнівський район</t>
  </si>
  <si>
    <t>Всього по району</t>
  </si>
  <si>
    <t>Разом за 2013 рік</t>
  </si>
  <si>
    <t>Разом за 2014 рік</t>
  </si>
  <si>
    <t>Разом за 2015 рік</t>
  </si>
  <si>
    <t>Всього по району за період 2013-2015 років</t>
  </si>
  <si>
    <t>Всього по області</t>
  </si>
  <si>
    <t>Разом по СНП</t>
  </si>
  <si>
    <t xml:space="preserve">с. Блажове, вул. М.Борисовця </t>
  </si>
  <si>
    <t xml:space="preserve">с. Блажове, вул. Грушевського </t>
  </si>
  <si>
    <t xml:space="preserve">с. Блажове, вул. Забарська </t>
  </si>
  <si>
    <t xml:space="preserve">с. Залав'я, вул. Л.Українки </t>
  </si>
  <si>
    <t xml:space="preserve">с. Більськ, вул. Проектна </t>
  </si>
  <si>
    <t>с. Зірне, урочище Очеретянка (вулиці Мальовнича, Березнівська, Депутатська, Пана Малинського, Очеретянка, Зарічна, Затишна, Осіння, Медова, Юності, Райдужна)</t>
  </si>
  <si>
    <t>с. Городець, вул. Варшавська</t>
  </si>
  <si>
    <t>с. Суховоля, вул. Молодіжна</t>
  </si>
  <si>
    <t>с. Суховоля, вул. Польова</t>
  </si>
  <si>
    <t>смт. Зарічне, вул. Світанкова</t>
  </si>
  <si>
    <t>смт. Зарічне, вул.Нова, 9</t>
  </si>
  <si>
    <t>с. Іванівка, вул. Молодіжна</t>
  </si>
  <si>
    <t>с. Річки, вул. Зелена</t>
  </si>
  <si>
    <t>с. Новий Берстовець, вул. Нова</t>
  </si>
  <si>
    <t>с. Перетоки, вул. Нова</t>
  </si>
  <si>
    <t>с. Маща, вул. Лугова</t>
  </si>
  <si>
    <t>с. Корчин, вул. Лісова</t>
  </si>
  <si>
    <t>с. Іваничі, вул. Молодіжна</t>
  </si>
  <si>
    <t>с. Іваничі, вул. Нова</t>
  </si>
  <si>
    <t>с. Опарипси, вул. Незалежності</t>
  </si>
  <si>
    <t>с. Вересневе, І лінія</t>
  </si>
  <si>
    <t>с. Колоденка, вул. Молодіжна, Польова (І черга)</t>
  </si>
  <si>
    <t>с. Обарів, вул. Сонячна</t>
  </si>
  <si>
    <t>с. Шубків, вул. Лісова</t>
  </si>
  <si>
    <t xml:space="preserve">с. Масевичі, вул. Масевицька, вул. Вишнева, вул. О.Гончара, вул. Квітнева </t>
  </si>
  <si>
    <t xml:space="preserve">с. Рокитне, вул. Чайковського, пров. Чайковського, вул. Приходька, вул. 65 річчя Перемоги </t>
  </si>
  <si>
    <t xml:space="preserve">смт. Томашгород, вул. Леніна, вул. Покровська </t>
  </si>
  <si>
    <t xml:space="preserve">смт. Томашгород, вул. Л.Українки, вул. Томаша </t>
  </si>
  <si>
    <t xml:space="preserve">с. Старе Село урочище "Мостіще" (1-а черга будівництва) </t>
  </si>
  <si>
    <t>с. Глинне, вул. Лядівська</t>
  </si>
  <si>
    <t>с. Дубно, вул. Шкільна</t>
  </si>
  <si>
    <t>с. Томашгород, вул. Перспективна</t>
  </si>
  <si>
    <t>с. Карпилівка, вул. Вереснева</t>
  </si>
  <si>
    <t>с. Карпилівка, вул.Польова</t>
  </si>
  <si>
    <t>с. Головин, вул. Островського</t>
  </si>
  <si>
    <t>новозбудованих (запланованих до будівництва протягом 2013 - 2015 років) вулиць сільських населених пунктів, що потребують електрифікації</t>
  </si>
  <si>
    <t>кількість, к.4+к.7+   к.10</t>
  </si>
  <si>
    <t>потужність, к.5+к.8+   к.11</t>
  </si>
  <si>
    <t xml:space="preserve">№ </t>
  </si>
  <si>
    <t>тис. гривень</t>
  </si>
  <si>
    <t xml:space="preserve">Зміни до програми електрифікації новозбудованих вулиць сільських населених пунктів області на період до 2015 року </t>
  </si>
  <si>
    <t xml:space="preserve">             2.  Доповнити  Програму додатками 6, 7, 8 такого змісту:</t>
  </si>
  <si>
    <t>до Програми</t>
  </si>
  <si>
    <t xml:space="preserve">Додаток 7 до Програми </t>
  </si>
  <si>
    <t xml:space="preserve">Додаток 8 до Програми </t>
  </si>
  <si>
    <t>Додаток 6</t>
  </si>
  <si>
    <t xml:space="preserve">             1.  У додатку 4 до Програми заходи щодо електрифікації новозбудованих вулиць сільських населених пунктів, реалізація яких передбачена у 2012 році, вважати заходами 2013 року.          </t>
  </si>
  <si>
    <t>Затверджено</t>
  </si>
  <si>
    <t>Рішення Рівненської обласної ради</t>
  </si>
  <si>
    <t>від 25.10.2013 №1008</t>
  </si>
  <si>
    <t>СХВАЛЕНО</t>
  </si>
  <si>
    <t xml:space="preserve">Розпорядження голови </t>
  </si>
  <si>
    <t xml:space="preserve">Рівненської облдержадміністрації </t>
  </si>
  <si>
    <t>від 27.09.2013 №517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</si>
</sst>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422]d\ mmmm\ yyyy&quot; р.&quot;"/>
    <numFmt numFmtId="179" formatCode="_-* #,##0.000\ &quot;грн.&quot;_-;\-* #,##0.000\ &quot;грн.&quot;_-;_-* &quot;-&quot;??\ &quot;грн.&quot;_-;_-@_-"/>
    <numFmt numFmtId="180" formatCode="_-* #,##0.0\ &quot;грн.&quot;_-;\-* #,##0.0\ &quot;грн.&quot;_-;_-* &quot;-&quot;??\ &quot;грн.&quot;_-;_-@_-"/>
    <numFmt numFmtId="181" formatCode="0.000000"/>
    <numFmt numFmtId="182" formatCode="0.00000"/>
    <numFmt numFmtId="183" formatCode="0.0000"/>
    <numFmt numFmtId="184" formatCode="0.0000000"/>
    <numFmt numFmtId="185" formatCode="0.00000000"/>
    <numFmt numFmtId="186" formatCode="0.00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[$-FC19]d\ mmmm\ yyyy\ &quot;г.&quot;"/>
    <numFmt numFmtId="190" formatCode="_-* #,##0\ _г_р_н_._-;\-* #,##0\ _г_р_н_._-;_-* &quot;-&quot;??\ _г_р_н_._-;_-@_-"/>
  </numFmts>
  <fonts count="41">
    <font>
      <sz val="10"/>
      <name val="Arial Cyr"/>
      <family val="0"/>
    </font>
    <font>
      <sz val="10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2">
      <alignment/>
      <protection/>
    </xf>
    <xf numFmtId="0" fontId="25" fillId="0" borderId="0" xfId="52" applyFont="1">
      <alignment/>
      <protection/>
    </xf>
    <xf numFmtId="0" fontId="27" fillId="0" borderId="0" xfId="52" applyFont="1" applyFill="1" applyAlignment="1">
      <alignment vertical="center" wrapText="1"/>
      <protection/>
    </xf>
    <xf numFmtId="0" fontId="28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9" fillId="0" borderId="0" xfId="52" applyFont="1" applyFill="1" applyBorder="1" applyAlignment="1">
      <alignment horizontal="center" vertical="center" wrapText="1"/>
      <protection/>
    </xf>
    <xf numFmtId="0" fontId="31" fillId="0" borderId="11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/>
      <protection/>
    </xf>
    <xf numFmtId="176" fontId="25" fillId="0" borderId="12" xfId="52" applyNumberFormat="1" applyFont="1" applyBorder="1" applyAlignment="1">
      <alignment horizontal="center" vertical="center"/>
      <protection/>
    </xf>
    <xf numFmtId="176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/>
      <protection/>
    </xf>
    <xf numFmtId="176" fontId="25" fillId="0" borderId="10" xfId="52" applyNumberFormat="1" applyFont="1" applyBorder="1" applyAlignment="1">
      <alignment horizontal="center" vertical="center"/>
      <protection/>
    </xf>
    <xf numFmtId="176" fontId="25" fillId="0" borderId="14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/>
      <protection/>
    </xf>
    <xf numFmtId="176" fontId="25" fillId="0" borderId="11" xfId="52" applyNumberFormat="1" applyFont="1" applyBorder="1" applyAlignment="1">
      <alignment horizontal="center" vertical="center"/>
      <protection/>
    </xf>
    <xf numFmtId="176" fontId="25" fillId="0" borderId="15" xfId="52" applyNumberFormat="1" applyFont="1" applyBorder="1" applyAlignment="1">
      <alignment horizontal="center" vertical="center"/>
      <protection/>
    </xf>
    <xf numFmtId="176" fontId="25" fillId="0" borderId="10" xfId="52" applyNumberFormat="1" applyFont="1" applyFill="1" applyBorder="1" applyAlignment="1">
      <alignment horizontal="center" vertical="center"/>
      <protection/>
    </xf>
    <xf numFmtId="176" fontId="25" fillId="0" borderId="11" xfId="52" applyNumberFormat="1" applyFont="1" applyFill="1" applyBorder="1" applyAlignment="1">
      <alignment horizontal="center" vertical="center"/>
      <protection/>
    </xf>
    <xf numFmtId="176" fontId="31" fillId="0" borderId="10" xfId="52" applyNumberFormat="1" applyFont="1" applyBorder="1" applyAlignment="1">
      <alignment horizontal="center" vertical="center"/>
      <protection/>
    </xf>
    <xf numFmtId="176" fontId="31" fillId="0" borderId="14" xfId="52" applyNumberFormat="1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 wrapText="1"/>
      <protection/>
    </xf>
    <xf numFmtId="176" fontId="31" fillId="0" borderId="11" xfId="52" applyNumberFormat="1" applyFont="1" applyBorder="1" applyAlignment="1">
      <alignment horizontal="center" vertical="center"/>
      <protection/>
    </xf>
    <xf numFmtId="176" fontId="31" fillId="0" borderId="15" xfId="52" applyNumberFormat="1" applyFont="1" applyBorder="1" applyAlignment="1">
      <alignment horizontal="center" vertical="center"/>
      <protection/>
    </xf>
    <xf numFmtId="0" fontId="7" fillId="0" borderId="0" xfId="52" applyBorder="1" applyAlignment="1">
      <alignment horizontal="center" vertical="center"/>
      <protection/>
    </xf>
    <xf numFmtId="176" fontId="7" fillId="0" borderId="0" xfId="52" applyNumberFormat="1" applyBorder="1" applyAlignment="1">
      <alignment horizontal="center"/>
      <protection/>
    </xf>
    <xf numFmtId="0" fontId="31" fillId="0" borderId="16" xfId="52" applyFont="1" applyBorder="1" applyAlignment="1">
      <alignment horizontal="center" vertical="center"/>
      <protection/>
    </xf>
    <xf numFmtId="14" fontId="25" fillId="0" borderId="12" xfId="52" applyNumberFormat="1" applyFont="1" applyBorder="1" applyAlignment="1">
      <alignment horizontal="center" wrapText="1"/>
      <protection/>
    </xf>
    <xf numFmtId="1" fontId="25" fillId="0" borderId="12" xfId="52" applyNumberFormat="1" applyFont="1" applyBorder="1" applyAlignment="1">
      <alignment horizontal="center"/>
      <protection/>
    </xf>
    <xf numFmtId="1" fontId="25" fillId="0" borderId="13" xfId="52" applyNumberFormat="1" applyFont="1" applyBorder="1" applyAlignment="1">
      <alignment horizontal="center"/>
      <protection/>
    </xf>
    <xf numFmtId="1" fontId="25" fillId="0" borderId="10" xfId="52" applyNumberFormat="1" applyFont="1" applyBorder="1" applyAlignment="1">
      <alignment horizontal="center"/>
      <protection/>
    </xf>
    <xf numFmtId="1" fontId="25" fillId="0" borderId="14" xfId="52" applyNumberFormat="1" applyFont="1" applyBorder="1" applyAlignment="1">
      <alignment horizontal="center"/>
      <protection/>
    </xf>
    <xf numFmtId="1" fontId="25" fillId="0" borderId="11" xfId="52" applyNumberFormat="1" applyFont="1" applyBorder="1" applyAlignment="1">
      <alignment horizontal="center"/>
      <protection/>
    </xf>
    <xf numFmtId="1" fontId="25" fillId="0" borderId="15" xfId="52" applyNumberFormat="1" applyFont="1" applyBorder="1" applyAlignment="1">
      <alignment horizontal="center"/>
      <protection/>
    </xf>
    <xf numFmtId="14" fontId="31" fillId="0" borderId="12" xfId="52" applyNumberFormat="1" applyFont="1" applyBorder="1" applyAlignment="1">
      <alignment horizontal="center" wrapText="1"/>
      <protection/>
    </xf>
    <xf numFmtId="1" fontId="31" fillId="0" borderId="12" xfId="52" applyNumberFormat="1" applyFont="1" applyBorder="1" applyAlignment="1">
      <alignment horizontal="center"/>
      <protection/>
    </xf>
    <xf numFmtId="1" fontId="31" fillId="0" borderId="13" xfId="52" applyNumberFormat="1" applyFont="1" applyBorder="1" applyAlignment="1">
      <alignment horizontal="center"/>
      <protection/>
    </xf>
    <xf numFmtId="1" fontId="31" fillId="0" borderId="10" xfId="52" applyNumberFormat="1" applyFont="1" applyBorder="1" applyAlignment="1">
      <alignment horizontal="center"/>
      <protection/>
    </xf>
    <xf numFmtId="1" fontId="31" fillId="0" borderId="14" xfId="52" applyNumberFormat="1" applyFont="1" applyBorder="1" applyAlignment="1">
      <alignment horizontal="center"/>
      <protection/>
    </xf>
    <xf numFmtId="1" fontId="31" fillId="0" borderId="11" xfId="52" applyNumberFormat="1" applyFont="1" applyBorder="1" applyAlignment="1">
      <alignment horizontal="center"/>
      <protection/>
    </xf>
    <xf numFmtId="1" fontId="31" fillId="0" borderId="15" xfId="52" applyNumberFormat="1" applyFont="1" applyBorder="1" applyAlignment="1">
      <alignment horizontal="center"/>
      <protection/>
    </xf>
    <xf numFmtId="1" fontId="7" fillId="0" borderId="0" xfId="52" applyNumberFormat="1" applyBorder="1" applyAlignment="1">
      <alignment horizontal="center"/>
      <protection/>
    </xf>
    <xf numFmtId="0" fontId="25" fillId="0" borderId="0" xfId="52" applyFont="1" applyAlignment="1">
      <alignment horizontal="center" vertical="center" wrapText="1"/>
      <protection/>
    </xf>
    <xf numFmtId="0" fontId="33" fillId="0" borderId="0" xfId="52" applyFont="1">
      <alignment/>
      <protection/>
    </xf>
    <xf numFmtId="0" fontId="0" fillId="0" borderId="17" xfId="0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top" wrapText="1"/>
    </xf>
    <xf numFmtId="0" fontId="1" fillId="24" borderId="16" xfId="0" applyNumberFormat="1" applyFont="1" applyFill="1" applyBorder="1" applyAlignment="1">
      <alignment horizontal="center" vertical="top" wrapText="1"/>
    </xf>
    <xf numFmtId="0" fontId="3" fillId="24" borderId="16" xfId="0" applyNumberFormat="1" applyFont="1" applyFill="1" applyBorder="1" applyAlignment="1">
      <alignment horizontal="center" vertical="top" wrapText="1"/>
    </xf>
    <xf numFmtId="176" fontId="1" fillId="24" borderId="10" xfId="0" applyNumberFormat="1" applyFont="1" applyFill="1" applyBorder="1" applyAlignment="1">
      <alignment horizontal="center" vertical="top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1" fillId="24" borderId="16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34" fillId="0" borderId="12" xfId="52" applyNumberFormat="1" applyFont="1" applyFill="1" applyBorder="1" applyAlignment="1">
      <alignment horizontal="center" vertical="center"/>
      <protection/>
    </xf>
    <xf numFmtId="176" fontId="34" fillId="0" borderId="13" xfId="52" applyNumberFormat="1" applyFont="1" applyFill="1" applyBorder="1" applyAlignment="1">
      <alignment horizontal="center" vertical="center"/>
      <protection/>
    </xf>
    <xf numFmtId="176" fontId="34" fillId="0" borderId="10" xfId="52" applyNumberFormat="1" applyFont="1" applyFill="1" applyBorder="1" applyAlignment="1">
      <alignment horizontal="center" vertical="center"/>
      <protection/>
    </xf>
    <xf numFmtId="176" fontId="34" fillId="0" borderId="14" xfId="52" applyNumberFormat="1" applyFont="1" applyFill="1" applyBorder="1" applyAlignment="1">
      <alignment horizontal="center" vertical="center"/>
      <protection/>
    </xf>
    <xf numFmtId="1" fontId="1" fillId="24" borderId="10" xfId="0" applyNumberFormat="1" applyFont="1" applyFill="1" applyBorder="1" applyAlignment="1">
      <alignment horizontal="center" vertical="center" wrapText="1"/>
    </xf>
    <xf numFmtId="1" fontId="25" fillId="0" borderId="20" xfId="52" applyNumberFormat="1" applyFont="1" applyBorder="1" applyAlignment="1">
      <alignment horizontal="center"/>
      <protection/>
    </xf>
    <xf numFmtId="1" fontId="25" fillId="0" borderId="21" xfId="52" applyNumberFormat="1" applyFont="1" applyBorder="1" applyAlignment="1">
      <alignment horizontal="center"/>
      <protection/>
    </xf>
    <xf numFmtId="14" fontId="25" fillId="0" borderId="17" xfId="52" applyNumberFormat="1" applyFont="1" applyBorder="1" applyAlignment="1">
      <alignment horizontal="center" wrapText="1"/>
      <protection/>
    </xf>
    <xf numFmtId="1" fontId="25" fillId="0" borderId="17" xfId="52" applyNumberFormat="1" applyFont="1" applyBorder="1" applyAlignment="1">
      <alignment horizontal="center"/>
      <protection/>
    </xf>
    <xf numFmtId="0" fontId="25" fillId="0" borderId="16" xfId="52" applyFont="1" applyBorder="1" applyAlignment="1">
      <alignment horizontal="center" vertical="center"/>
      <protection/>
    </xf>
    <xf numFmtId="1" fontId="25" fillId="0" borderId="16" xfId="52" applyNumberFormat="1" applyFont="1" applyBorder="1" applyAlignment="1">
      <alignment horizontal="center"/>
      <protection/>
    </xf>
    <xf numFmtId="0" fontId="25" fillId="0" borderId="17" xfId="52" applyFont="1" applyBorder="1" applyAlignment="1">
      <alignment horizontal="center" vertical="center"/>
      <protection/>
    </xf>
    <xf numFmtId="176" fontId="25" fillId="0" borderId="22" xfId="52" applyNumberFormat="1" applyFont="1" applyBorder="1" applyAlignment="1">
      <alignment horizontal="center" vertical="center"/>
      <protection/>
    </xf>
    <xf numFmtId="176" fontId="25" fillId="0" borderId="21" xfId="52" applyNumberFormat="1" applyFont="1" applyBorder="1" applyAlignment="1">
      <alignment horizontal="center" vertical="center"/>
      <protection/>
    </xf>
    <xf numFmtId="176" fontId="25" fillId="0" borderId="17" xfId="52" applyNumberFormat="1" applyFont="1" applyFill="1" applyBorder="1" applyAlignment="1">
      <alignment horizontal="center" vertical="center"/>
      <protection/>
    </xf>
    <xf numFmtId="176" fontId="34" fillId="0" borderId="22" xfId="52" applyNumberFormat="1" applyFont="1" applyFill="1" applyBorder="1" applyAlignment="1">
      <alignment horizontal="center" vertical="center"/>
      <protection/>
    </xf>
    <xf numFmtId="176" fontId="25" fillId="0" borderId="17" xfId="52" applyNumberFormat="1" applyFont="1" applyBorder="1" applyAlignment="1">
      <alignment horizontal="center" vertical="center"/>
      <protection/>
    </xf>
    <xf numFmtId="176" fontId="34" fillId="0" borderId="11" xfId="52" applyNumberFormat="1" applyFont="1" applyFill="1" applyBorder="1" applyAlignment="1">
      <alignment horizontal="center" vertical="center"/>
      <protection/>
    </xf>
    <xf numFmtId="176" fontId="31" fillId="0" borderId="17" xfId="52" applyNumberFormat="1" applyFont="1" applyBorder="1" applyAlignment="1">
      <alignment horizontal="center" vertical="center"/>
      <protection/>
    </xf>
    <xf numFmtId="176" fontId="31" fillId="0" borderId="21" xfId="52" applyNumberFormat="1" applyFont="1" applyBorder="1" applyAlignment="1">
      <alignment horizontal="center" vertical="center"/>
      <protection/>
    </xf>
    <xf numFmtId="0" fontId="31" fillId="0" borderId="17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35" fillId="0" borderId="0" xfId="52" applyFont="1">
      <alignment/>
      <protection/>
    </xf>
    <xf numFmtId="0" fontId="36" fillId="0" borderId="0" xfId="0" applyFont="1" applyAlignment="1">
      <alignment/>
    </xf>
    <xf numFmtId="0" fontId="35" fillId="0" borderId="0" xfId="52" applyFont="1" applyAlignment="1">
      <alignment vertical="center" wrapText="1"/>
      <protection/>
    </xf>
    <xf numFmtId="0" fontId="38" fillId="0" borderId="0" xfId="52" applyFont="1">
      <alignment/>
      <protection/>
    </xf>
    <xf numFmtId="0" fontId="38" fillId="0" borderId="0" xfId="52" applyFont="1" applyAlignment="1">
      <alignment horizontal="right"/>
      <protection/>
    </xf>
    <xf numFmtId="0" fontId="39" fillId="0" borderId="0" xfId="0" applyFont="1" applyAlignment="1">
      <alignment/>
    </xf>
    <xf numFmtId="0" fontId="30" fillId="0" borderId="13" xfId="52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1" fillId="0" borderId="17" xfId="52" applyFont="1" applyBorder="1" applyAlignment="1">
      <alignment horizontal="center" vertical="center"/>
      <protection/>
    </xf>
    <xf numFmtId="0" fontId="31" fillId="0" borderId="23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/>
      <protection/>
    </xf>
    <xf numFmtId="0" fontId="25" fillId="0" borderId="24" xfId="52" applyFont="1" applyBorder="1" applyAlignment="1">
      <alignment horizontal="center" vertical="center"/>
      <protection/>
    </xf>
    <xf numFmtId="0" fontId="25" fillId="0" borderId="17" xfId="52" applyFont="1" applyBorder="1" applyAlignment="1">
      <alignment horizontal="center" vertical="center"/>
      <protection/>
    </xf>
    <xf numFmtId="0" fontId="26" fillId="0" borderId="0" xfId="52" applyFont="1" applyFill="1" applyAlignment="1">
      <alignment horizontal="center" vertical="center" wrapText="1"/>
      <protection/>
    </xf>
    <xf numFmtId="0" fontId="32" fillId="0" borderId="0" xfId="52" applyFont="1" applyFill="1" applyBorder="1" applyAlignment="1">
      <alignment horizontal="center" vertical="center" wrapText="1"/>
      <protection/>
    </xf>
    <xf numFmtId="0" fontId="30" fillId="0" borderId="25" xfId="52" applyFont="1" applyBorder="1" applyAlignment="1">
      <alignment horizontal="center" vertical="center" wrapText="1"/>
      <protection/>
    </xf>
    <xf numFmtId="0" fontId="30" fillId="0" borderId="26" xfId="52" applyFont="1" applyBorder="1" applyAlignment="1">
      <alignment horizontal="center" vertical="center" wrapText="1"/>
      <protection/>
    </xf>
    <xf numFmtId="0" fontId="31" fillId="0" borderId="24" xfId="52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1" fillId="24" borderId="27" xfId="0" applyNumberFormat="1" applyFont="1" applyFill="1" applyBorder="1" applyAlignment="1">
      <alignment horizontal="center" vertical="top" wrapText="1"/>
    </xf>
    <xf numFmtId="0" fontId="1" fillId="24" borderId="18" xfId="0" applyNumberFormat="1" applyFont="1" applyFill="1" applyBorder="1" applyAlignment="1">
      <alignment horizontal="center" vertical="top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" fillId="24" borderId="28" xfId="0" applyNumberFormat="1" applyFont="1" applyFill="1" applyBorder="1" applyAlignment="1">
      <alignment horizontal="center" vertical="top" wrapText="1"/>
    </xf>
    <xf numFmtId="0" fontId="3" fillId="24" borderId="27" xfId="0" applyNumberFormat="1" applyFont="1" applyFill="1" applyBorder="1" applyAlignment="1">
      <alignment horizontal="center" vertical="top" wrapText="1"/>
    </xf>
    <xf numFmtId="0" fontId="3" fillId="24" borderId="18" xfId="0" applyNumberFormat="1" applyFont="1" applyFill="1" applyBorder="1" applyAlignment="1">
      <alignment horizontal="center" vertical="top" wrapText="1"/>
    </xf>
    <xf numFmtId="0" fontId="3" fillId="24" borderId="29" xfId="0" applyNumberFormat="1" applyFont="1" applyFill="1" applyBorder="1" applyAlignment="1">
      <alignment horizontal="center" vertical="top" wrapText="1"/>
    </xf>
    <xf numFmtId="0" fontId="1" fillId="24" borderId="3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left"/>
    </xf>
    <xf numFmtId="0" fontId="31" fillId="0" borderId="26" xfId="52" applyFont="1" applyBorder="1" applyAlignment="1">
      <alignment horizontal="center" vertical="center"/>
      <protection/>
    </xf>
    <xf numFmtId="0" fontId="31" fillId="0" borderId="11" xfId="52" applyFont="1" applyBorder="1" applyAlignment="1">
      <alignment horizontal="center" vertical="center"/>
      <protection/>
    </xf>
    <xf numFmtId="0" fontId="25" fillId="0" borderId="25" xfId="52" applyFont="1" applyBorder="1" applyAlignment="1">
      <alignment horizontal="center" vertical="center"/>
      <protection/>
    </xf>
    <xf numFmtId="0" fontId="25" fillId="0" borderId="23" xfId="52" applyFont="1" applyBorder="1" applyAlignment="1">
      <alignment horizontal="center" vertical="center"/>
      <protection/>
    </xf>
    <xf numFmtId="0" fontId="25" fillId="0" borderId="26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30" fillId="0" borderId="15" xfId="52" applyFont="1" applyFill="1" applyBorder="1" applyAlignment="1">
      <alignment horizontal="center" vertical="center" wrapText="1"/>
      <protection/>
    </xf>
    <xf numFmtId="0" fontId="31" fillId="0" borderId="31" xfId="52" applyFont="1" applyBorder="1" applyAlignment="1">
      <alignment horizontal="center" vertical="center"/>
      <protection/>
    </xf>
    <xf numFmtId="0" fontId="31" fillId="0" borderId="32" xfId="52" applyFont="1" applyBorder="1" applyAlignment="1">
      <alignment horizontal="center" vertical="center"/>
      <protection/>
    </xf>
    <xf numFmtId="14" fontId="31" fillId="0" borderId="12" xfId="52" applyNumberFormat="1" applyFont="1" applyBorder="1" applyAlignment="1">
      <alignment horizontal="center" vertical="center" wrapText="1"/>
      <protection/>
    </xf>
    <xf numFmtId="14" fontId="31" fillId="0" borderId="11" xfId="52" applyNumberFormat="1" applyFont="1" applyBorder="1" applyAlignment="1">
      <alignment horizontal="center" vertical="center" wrapText="1"/>
      <protection/>
    </xf>
    <xf numFmtId="0" fontId="31" fillId="0" borderId="12" xfId="52" applyFont="1" applyBorder="1" applyAlignment="1">
      <alignment horizontal="center" vertical="center"/>
      <protection/>
    </xf>
    <xf numFmtId="0" fontId="38" fillId="0" borderId="0" xfId="52" applyFont="1" applyAlignment="1">
      <alignment horizontal="left" vertical="center" wrapText="1"/>
      <protection/>
    </xf>
    <xf numFmtId="0" fontId="31" fillId="0" borderId="25" xfId="52" applyFont="1" applyBorder="1" applyAlignment="1">
      <alignment horizontal="center" vertical="center" wrapText="1"/>
      <protection/>
    </xf>
    <xf numFmtId="0" fontId="31" fillId="0" borderId="33" xfId="52" applyFont="1" applyBorder="1" applyAlignment="1">
      <alignment horizontal="center" vertical="center" wrapText="1"/>
      <protection/>
    </xf>
    <xf numFmtId="0" fontId="31" fillId="0" borderId="16" xfId="52" applyFont="1" applyBorder="1" applyAlignment="1">
      <alignment horizontal="center" vertical="center"/>
      <protection/>
    </xf>
    <xf numFmtId="14" fontId="31" fillId="0" borderId="16" xfId="52" applyNumberFormat="1" applyFont="1" applyBorder="1" applyAlignment="1">
      <alignment horizontal="center" vertical="center" wrapText="1"/>
      <protection/>
    </xf>
    <xf numFmtId="0" fontId="31" fillId="0" borderId="13" xfId="52" applyFont="1" applyFill="1" applyBorder="1" applyAlignment="1">
      <alignment horizontal="center" vertical="center" wrapText="1"/>
      <protection/>
    </xf>
    <xf numFmtId="0" fontId="31" fillId="0" borderId="20" xfId="52" applyFont="1" applyFill="1" applyBorder="1" applyAlignment="1">
      <alignment horizontal="center" vertical="center" wrapText="1"/>
      <protection/>
    </xf>
    <xf numFmtId="0" fontId="25" fillId="0" borderId="33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34" xfId="52" applyFont="1" applyBorder="1" applyAlignment="1">
      <alignment horizontal="center" vertical="center"/>
      <protection/>
    </xf>
    <xf numFmtId="0" fontId="25" fillId="0" borderId="35" xfId="52" applyFont="1" applyBorder="1" applyAlignment="1">
      <alignment horizontal="center" vertical="center"/>
      <protection/>
    </xf>
    <xf numFmtId="0" fontId="25" fillId="0" borderId="36" xfId="52" applyFont="1" applyBorder="1" applyAlignment="1">
      <alignment horizontal="center" vertical="center"/>
      <protection/>
    </xf>
    <xf numFmtId="0" fontId="25" fillId="0" borderId="37" xfId="52" applyFont="1" applyBorder="1" applyAlignment="1">
      <alignment horizontal="center" vertical="center"/>
      <protection/>
    </xf>
    <xf numFmtId="0" fontId="25" fillId="0" borderId="30" xfId="52" applyFont="1" applyBorder="1" applyAlignment="1">
      <alignment horizontal="center" vertical="center"/>
      <protection/>
    </xf>
    <xf numFmtId="0" fontId="25" fillId="0" borderId="38" xfId="52" applyFont="1" applyBorder="1" applyAlignment="1">
      <alignment horizontal="center" vertical="center"/>
      <protection/>
    </xf>
    <xf numFmtId="0" fontId="37" fillId="0" borderId="0" xfId="0" applyFont="1" applyAlignment="1">
      <alignment wrapText="1"/>
    </xf>
    <xf numFmtId="0" fontId="31" fillId="0" borderId="25" xfId="52" applyFont="1" applyBorder="1" applyAlignment="1">
      <alignment horizontal="center" vertical="center"/>
      <protection/>
    </xf>
    <xf numFmtId="0" fontId="37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П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8"/>
  <sheetViews>
    <sheetView tabSelected="1" view="pageBreakPreview" zoomScaleSheetLayoutView="100" zoomScalePageLayoutView="0" workbookViewId="0" topLeftCell="J1">
      <selection activeCell="A5" sqref="A5:D5"/>
    </sheetView>
  </sheetViews>
  <sheetFormatPr defaultColWidth="9.00390625" defaultRowHeight="12.75"/>
  <cols>
    <col min="1" max="1" width="12.00390625" style="0" customWidth="1"/>
    <col min="2" max="2" width="8.875" style="0" customWidth="1"/>
    <col min="3" max="3" width="10.875" style="0" customWidth="1"/>
    <col min="4" max="4" width="8.375" style="0" customWidth="1"/>
    <col min="5" max="5" width="10.375" style="0" customWidth="1"/>
    <col min="6" max="6" width="10.125" style="0" customWidth="1"/>
    <col min="7" max="7" width="8.375" style="0" customWidth="1"/>
    <col min="8" max="9" width="10.125" style="0" customWidth="1"/>
    <col min="10" max="10" width="8.375" style="0" customWidth="1"/>
    <col min="11" max="11" width="10.75390625" style="0" customWidth="1"/>
    <col min="12" max="12" width="9.875" style="0" customWidth="1"/>
    <col min="13" max="13" width="9.00390625" style="0" customWidth="1"/>
    <col min="14" max="14" width="8.625" style="0" customWidth="1"/>
    <col min="15" max="15" width="12.00390625" style="0" customWidth="1"/>
    <col min="17" max="17" width="9.875" style="0" customWidth="1"/>
    <col min="18" max="18" width="11.375" style="0" customWidth="1"/>
    <col min="19" max="19" width="13.125" style="0" customWidth="1"/>
    <col min="20" max="20" width="11.00390625" style="0" customWidth="1"/>
    <col min="21" max="21" width="12.125" style="0" customWidth="1"/>
    <col min="22" max="22" width="11.125" style="0" customWidth="1"/>
    <col min="23" max="23" width="13.00390625" style="0" customWidth="1"/>
    <col min="24" max="24" width="13.125" style="0" customWidth="1"/>
  </cols>
  <sheetData>
    <row r="1" ht="12.75">
      <c r="A1" s="1"/>
    </row>
    <row r="2" spans="1:24" ht="19.5" customHeight="1">
      <c r="A2" s="111" t="s">
        <v>166</v>
      </c>
      <c r="B2" s="111"/>
      <c r="C2" s="111"/>
      <c r="D2" s="111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20" t="s">
        <v>163</v>
      </c>
      <c r="R2" s="120"/>
      <c r="S2" s="120"/>
      <c r="T2" s="120"/>
      <c r="U2" s="120"/>
      <c r="V2" s="120"/>
      <c r="W2" s="120"/>
      <c r="X2" s="120"/>
    </row>
    <row r="3" spans="1:24" ht="19.5" customHeight="1">
      <c r="A3" s="111" t="s">
        <v>167</v>
      </c>
      <c r="B3" s="111"/>
      <c r="C3" s="111"/>
      <c r="D3" s="111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20" t="s">
        <v>164</v>
      </c>
      <c r="R3" s="120"/>
      <c r="S3" s="120"/>
      <c r="T3" s="120"/>
      <c r="U3" s="120"/>
      <c r="V3" s="120"/>
      <c r="W3" s="120"/>
      <c r="X3" s="120"/>
    </row>
    <row r="4" spans="1:24" ht="19.5" customHeight="1">
      <c r="A4" s="111" t="s">
        <v>168</v>
      </c>
      <c r="B4" s="111"/>
      <c r="C4" s="111"/>
      <c r="D4" s="111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20" t="s">
        <v>165</v>
      </c>
      <c r="R4" s="120"/>
      <c r="S4" s="120"/>
      <c r="T4" s="120"/>
      <c r="U4" s="120"/>
      <c r="V4" s="120"/>
      <c r="W4" s="120"/>
      <c r="X4" s="120"/>
    </row>
    <row r="5" spans="1:24" ht="19.5" customHeight="1">
      <c r="A5" s="111" t="s">
        <v>169</v>
      </c>
      <c r="B5" s="111"/>
      <c r="C5" s="111"/>
      <c r="D5" s="11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20"/>
      <c r="R5" s="120"/>
      <c r="S5" s="120"/>
      <c r="T5" s="120"/>
      <c r="U5" s="120"/>
      <c r="V5" s="120"/>
      <c r="W5" s="120"/>
      <c r="X5" s="120"/>
    </row>
    <row r="6" spans="1:24" ht="19.5" customHeight="1">
      <c r="A6" s="99"/>
      <c r="B6" s="100"/>
      <c r="C6" s="100"/>
      <c r="D6" s="100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20"/>
      <c r="R6" s="120"/>
      <c r="S6" s="120"/>
      <c r="T6" s="120"/>
      <c r="U6" s="120"/>
      <c r="V6" s="120"/>
      <c r="W6" s="120"/>
      <c r="X6" s="120"/>
    </row>
    <row r="7" spans="1:24" ht="18.75">
      <c r="A7" s="119" t="s">
        <v>156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21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48" customHeight="1">
      <c r="A9" s="118" t="s">
        <v>162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24.75" customHeight="1">
      <c r="A10" s="118" t="s">
        <v>157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20.2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33" t="s">
        <v>161</v>
      </c>
      <c r="V11" s="133"/>
      <c r="W11" s="98"/>
      <c r="X11" s="98"/>
    </row>
    <row r="12" spans="1:24" ht="18.7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33" t="s">
        <v>158</v>
      </c>
      <c r="V12" s="133"/>
      <c r="W12" s="100"/>
      <c r="X12" s="100"/>
    </row>
    <row r="13" spans="1:24" ht="20.25" customHeight="1">
      <c r="A13" s="127" t="s">
        <v>12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1" customHeight="1">
      <c r="A14" s="127" t="s">
        <v>151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1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4" ht="12.75" customHeight="1">
      <c r="A16" s="129" t="s">
        <v>19</v>
      </c>
      <c r="B16" s="129" t="s">
        <v>0</v>
      </c>
      <c r="C16" s="129"/>
      <c r="D16" s="129" t="s">
        <v>21</v>
      </c>
      <c r="E16" s="129"/>
      <c r="F16" s="129"/>
      <c r="G16" s="129"/>
      <c r="H16" s="129"/>
      <c r="I16" s="129"/>
      <c r="J16" s="129"/>
      <c r="K16" s="129"/>
      <c r="L16" s="129"/>
      <c r="M16" s="129" t="s">
        <v>13</v>
      </c>
      <c r="N16" s="129"/>
      <c r="O16" s="130" t="s">
        <v>59</v>
      </c>
      <c r="P16" s="129" t="s">
        <v>21</v>
      </c>
      <c r="Q16" s="129"/>
      <c r="R16" s="129" t="s">
        <v>60</v>
      </c>
      <c r="S16" s="128" t="s">
        <v>21</v>
      </c>
      <c r="T16" s="128"/>
      <c r="U16" s="128"/>
      <c r="V16" s="128"/>
      <c r="W16" s="128"/>
      <c r="X16" s="128"/>
    </row>
    <row r="17" spans="1:24" ht="40.5" customHeight="1">
      <c r="A17" s="129"/>
      <c r="B17" s="129"/>
      <c r="C17" s="129"/>
      <c r="D17" s="129" t="s">
        <v>3</v>
      </c>
      <c r="E17" s="129"/>
      <c r="F17" s="129"/>
      <c r="G17" s="129" t="s">
        <v>4</v>
      </c>
      <c r="H17" s="129"/>
      <c r="I17" s="129"/>
      <c r="J17" s="129" t="s">
        <v>15</v>
      </c>
      <c r="K17" s="129"/>
      <c r="L17" s="129"/>
      <c r="M17" s="129"/>
      <c r="N17" s="129"/>
      <c r="O17" s="131"/>
      <c r="P17" s="129" t="s">
        <v>16</v>
      </c>
      <c r="Q17" s="129"/>
      <c r="R17" s="129"/>
      <c r="S17" s="129" t="s">
        <v>3</v>
      </c>
      <c r="T17" s="129"/>
      <c r="U17" s="129"/>
      <c r="V17" s="129"/>
      <c r="W17" s="5" t="s">
        <v>17</v>
      </c>
      <c r="X17" s="5" t="s">
        <v>5</v>
      </c>
    </row>
    <row r="18" spans="1:24" ht="51">
      <c r="A18" s="129"/>
      <c r="B18" s="89" t="s">
        <v>152</v>
      </c>
      <c r="C18" s="89" t="s">
        <v>153</v>
      </c>
      <c r="D18" s="5" t="s">
        <v>6</v>
      </c>
      <c r="E18" s="5" t="s">
        <v>1</v>
      </c>
      <c r="F18" s="129" t="s">
        <v>20</v>
      </c>
      <c r="G18" s="5" t="s">
        <v>6</v>
      </c>
      <c r="H18" s="5" t="s">
        <v>1</v>
      </c>
      <c r="I18" s="129" t="s">
        <v>20</v>
      </c>
      <c r="J18" s="5" t="s">
        <v>6</v>
      </c>
      <c r="K18" s="5" t="s">
        <v>1</v>
      </c>
      <c r="L18" s="129" t="s">
        <v>20</v>
      </c>
      <c r="M18" s="129" t="s">
        <v>7</v>
      </c>
      <c r="N18" s="129" t="s">
        <v>8</v>
      </c>
      <c r="O18" s="131"/>
      <c r="P18" s="5" t="s">
        <v>6</v>
      </c>
      <c r="Q18" s="5" t="s">
        <v>1</v>
      </c>
      <c r="R18" s="129"/>
      <c r="S18" s="5" t="s">
        <v>61</v>
      </c>
      <c r="T18" s="5" t="s">
        <v>62</v>
      </c>
      <c r="U18" s="5" t="s">
        <v>22</v>
      </c>
      <c r="V18" s="5" t="s">
        <v>23</v>
      </c>
      <c r="W18" s="5" t="s">
        <v>24</v>
      </c>
      <c r="X18" s="5" t="s">
        <v>24</v>
      </c>
    </row>
    <row r="19" spans="1:24" ht="12.75">
      <c r="A19" s="129"/>
      <c r="B19" s="89" t="s">
        <v>9</v>
      </c>
      <c r="C19" s="89" t="s">
        <v>10</v>
      </c>
      <c r="D19" s="89" t="s">
        <v>9</v>
      </c>
      <c r="E19" s="89" t="s">
        <v>10</v>
      </c>
      <c r="F19" s="129"/>
      <c r="G19" s="89" t="s">
        <v>9</v>
      </c>
      <c r="H19" s="89" t="s">
        <v>10</v>
      </c>
      <c r="I19" s="129"/>
      <c r="J19" s="89" t="s">
        <v>9</v>
      </c>
      <c r="K19" s="89" t="s">
        <v>10</v>
      </c>
      <c r="L19" s="129"/>
      <c r="M19" s="129"/>
      <c r="N19" s="129"/>
      <c r="O19" s="52" t="s">
        <v>2</v>
      </c>
      <c r="P19" s="89" t="s">
        <v>9</v>
      </c>
      <c r="Q19" s="89" t="s">
        <v>2</v>
      </c>
      <c r="R19" s="89" t="s">
        <v>11</v>
      </c>
      <c r="S19" s="89" t="s">
        <v>11</v>
      </c>
      <c r="T19" s="89" t="s">
        <v>11</v>
      </c>
      <c r="U19" s="89" t="s">
        <v>11</v>
      </c>
      <c r="V19" s="89" t="s">
        <v>11</v>
      </c>
      <c r="W19" s="89" t="s">
        <v>11</v>
      </c>
      <c r="X19" s="89" t="s">
        <v>11</v>
      </c>
    </row>
    <row r="20" spans="1:24" ht="12.7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</row>
    <row r="21" spans="1:24" ht="12.75">
      <c r="A21" s="3"/>
      <c r="B21" s="3"/>
      <c r="C21" s="3"/>
      <c r="D21" s="3"/>
      <c r="E21" s="3"/>
      <c r="F21" s="3"/>
      <c r="G21" s="3"/>
      <c r="H21" s="3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>
      <c r="A22" s="126" t="s">
        <v>108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</row>
    <row r="23" spans="1:24" ht="12.75" customHeight="1">
      <c r="A23" s="121" t="s">
        <v>64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3"/>
    </row>
    <row r="24" spans="1:24" ht="12.75" customHeight="1">
      <c r="A24" s="114">
        <v>1</v>
      </c>
      <c r="B24" s="112" t="s">
        <v>121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</row>
    <row r="25" spans="1:24" ht="12.75">
      <c r="A25" s="115"/>
      <c r="B25" s="53">
        <v>200</v>
      </c>
      <c r="C25" s="56">
        <v>810</v>
      </c>
      <c r="D25" s="56">
        <v>200</v>
      </c>
      <c r="E25" s="56">
        <v>810</v>
      </c>
      <c r="F25" s="56" t="s">
        <v>65</v>
      </c>
      <c r="G25" s="56"/>
      <c r="H25" s="56"/>
      <c r="I25" s="57"/>
      <c r="J25" s="57"/>
      <c r="K25" s="56"/>
      <c r="L25" s="56"/>
      <c r="M25" s="56">
        <v>530</v>
      </c>
      <c r="N25" s="56">
        <v>7460</v>
      </c>
      <c r="O25" s="56">
        <v>810</v>
      </c>
      <c r="P25" s="56">
        <v>2</v>
      </c>
      <c r="Q25" s="56">
        <v>800</v>
      </c>
      <c r="R25" s="62">
        <v>2030</v>
      </c>
      <c r="S25" s="62">
        <v>812</v>
      </c>
      <c r="T25" s="62">
        <v>406</v>
      </c>
      <c r="U25" s="62">
        <v>406</v>
      </c>
      <c r="V25" s="62">
        <v>406</v>
      </c>
      <c r="W25" s="56">
        <v>0</v>
      </c>
      <c r="X25" s="56">
        <v>0</v>
      </c>
    </row>
    <row r="26" spans="1:24" ht="25.5">
      <c r="A26" s="58" t="s">
        <v>109</v>
      </c>
      <c r="B26" s="58">
        <f>SUM(B25)</f>
        <v>200</v>
      </c>
      <c r="C26" s="58">
        <f aca="true" t="shared" si="0" ref="C26:X26">SUM(C25)</f>
        <v>810</v>
      </c>
      <c r="D26" s="58">
        <f t="shared" si="0"/>
        <v>200</v>
      </c>
      <c r="E26" s="58">
        <f t="shared" si="0"/>
        <v>810</v>
      </c>
      <c r="F26" s="58" t="s">
        <v>65</v>
      </c>
      <c r="G26" s="58">
        <f t="shared" si="0"/>
        <v>0</v>
      </c>
      <c r="H26" s="58">
        <f t="shared" si="0"/>
        <v>0</v>
      </c>
      <c r="I26" s="58">
        <f t="shared" si="0"/>
        <v>0</v>
      </c>
      <c r="J26" s="58">
        <f t="shared" si="0"/>
        <v>0</v>
      </c>
      <c r="K26" s="58">
        <f t="shared" si="0"/>
        <v>0</v>
      </c>
      <c r="L26" s="58">
        <f t="shared" si="0"/>
        <v>0</v>
      </c>
      <c r="M26" s="58">
        <f t="shared" si="0"/>
        <v>530</v>
      </c>
      <c r="N26" s="58">
        <f t="shared" si="0"/>
        <v>7460</v>
      </c>
      <c r="O26" s="58">
        <f t="shared" si="0"/>
        <v>810</v>
      </c>
      <c r="P26" s="58">
        <f t="shared" si="0"/>
        <v>2</v>
      </c>
      <c r="Q26" s="58">
        <f t="shared" si="0"/>
        <v>800</v>
      </c>
      <c r="R26" s="63">
        <f t="shared" si="0"/>
        <v>2030</v>
      </c>
      <c r="S26" s="63">
        <f t="shared" si="0"/>
        <v>812</v>
      </c>
      <c r="T26" s="63">
        <f t="shared" si="0"/>
        <v>406</v>
      </c>
      <c r="U26" s="63">
        <f t="shared" si="0"/>
        <v>406</v>
      </c>
      <c r="V26" s="63">
        <f t="shared" si="0"/>
        <v>406</v>
      </c>
      <c r="W26" s="58">
        <f t="shared" si="0"/>
        <v>0</v>
      </c>
      <c r="X26" s="58">
        <f t="shared" si="0"/>
        <v>0</v>
      </c>
    </row>
    <row r="27" spans="1:24" ht="12.75" customHeight="1">
      <c r="A27" s="124" t="s">
        <v>63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3"/>
    </row>
    <row r="28" spans="1:24" ht="12.75">
      <c r="A28" s="121" t="s">
        <v>64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3"/>
    </row>
    <row r="29" spans="1:24" ht="12.75">
      <c r="A29" s="114">
        <v>1</v>
      </c>
      <c r="B29" s="112" t="s">
        <v>122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</row>
    <row r="30" spans="1:25" ht="12.75">
      <c r="A30" s="115"/>
      <c r="B30" s="53">
        <v>21</v>
      </c>
      <c r="C30" s="56">
        <v>147</v>
      </c>
      <c r="D30" s="56">
        <v>21</v>
      </c>
      <c r="E30" s="56">
        <v>147</v>
      </c>
      <c r="F30" s="56" t="s">
        <v>65</v>
      </c>
      <c r="G30" s="56"/>
      <c r="H30" s="56"/>
      <c r="I30" s="57"/>
      <c r="J30" s="57"/>
      <c r="K30" s="56"/>
      <c r="L30" s="56"/>
      <c r="M30" s="56">
        <v>0</v>
      </c>
      <c r="N30" s="56">
        <v>650</v>
      </c>
      <c r="O30" s="56">
        <v>155</v>
      </c>
      <c r="P30" s="56">
        <v>1</v>
      </c>
      <c r="Q30" s="56">
        <v>160</v>
      </c>
      <c r="R30" s="62">
        <v>213.7</v>
      </c>
      <c r="S30" s="62">
        <v>85.6</v>
      </c>
      <c r="T30" s="62">
        <v>42.7</v>
      </c>
      <c r="U30" s="62">
        <v>42.7</v>
      </c>
      <c r="V30" s="62">
        <v>42.7</v>
      </c>
      <c r="W30" s="56">
        <v>0</v>
      </c>
      <c r="X30" s="56">
        <v>0</v>
      </c>
      <c r="Y30" s="66">
        <f>SUM(S30:V30)</f>
        <v>213.7</v>
      </c>
    </row>
    <row r="31" spans="1:24" ht="12.75">
      <c r="A31" s="114">
        <v>1</v>
      </c>
      <c r="B31" s="112" t="s">
        <v>123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</row>
    <row r="32" spans="1:24" ht="12.75">
      <c r="A32" s="115"/>
      <c r="B32" s="53">
        <v>19</v>
      </c>
      <c r="C32" s="56">
        <v>133</v>
      </c>
      <c r="D32" s="56">
        <v>19</v>
      </c>
      <c r="E32" s="56">
        <v>133</v>
      </c>
      <c r="F32" s="56" t="s">
        <v>65</v>
      </c>
      <c r="G32" s="56"/>
      <c r="H32" s="56"/>
      <c r="I32" s="57"/>
      <c r="J32" s="57"/>
      <c r="K32" s="56"/>
      <c r="L32" s="56"/>
      <c r="M32" s="56">
        <v>475</v>
      </c>
      <c r="N32" s="56">
        <v>648</v>
      </c>
      <c r="O32" s="56">
        <v>141</v>
      </c>
      <c r="P32" s="56">
        <v>1</v>
      </c>
      <c r="Q32" s="56">
        <v>160</v>
      </c>
      <c r="R32" s="62">
        <v>140</v>
      </c>
      <c r="S32" s="62">
        <v>56</v>
      </c>
      <c r="T32" s="62">
        <v>28</v>
      </c>
      <c r="U32" s="62">
        <v>28</v>
      </c>
      <c r="V32" s="62">
        <v>28</v>
      </c>
      <c r="W32" s="56">
        <v>0</v>
      </c>
      <c r="X32" s="56">
        <v>0</v>
      </c>
    </row>
    <row r="33" spans="1:24" ht="12.75">
      <c r="A33" s="114">
        <v>2</v>
      </c>
      <c r="B33" s="112" t="s">
        <v>124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3"/>
    </row>
    <row r="34" spans="1:24" ht="12.75">
      <c r="A34" s="115"/>
      <c r="B34" s="53">
        <v>19</v>
      </c>
      <c r="C34" s="56">
        <v>133</v>
      </c>
      <c r="D34" s="56">
        <v>19</v>
      </c>
      <c r="E34" s="56">
        <v>133</v>
      </c>
      <c r="F34" s="56" t="s">
        <v>65</v>
      </c>
      <c r="G34" s="56"/>
      <c r="H34" s="56"/>
      <c r="I34" s="57"/>
      <c r="J34" s="57"/>
      <c r="K34" s="56"/>
      <c r="L34" s="56"/>
      <c r="M34" s="56">
        <v>475</v>
      </c>
      <c r="N34" s="56">
        <v>648</v>
      </c>
      <c r="O34" s="56">
        <v>141</v>
      </c>
      <c r="P34" s="56">
        <v>1</v>
      </c>
      <c r="Q34" s="56">
        <v>160</v>
      </c>
      <c r="R34" s="62">
        <v>140</v>
      </c>
      <c r="S34" s="62">
        <v>56</v>
      </c>
      <c r="T34" s="62">
        <v>28</v>
      </c>
      <c r="U34" s="62">
        <v>28</v>
      </c>
      <c r="V34" s="62">
        <v>28</v>
      </c>
      <c r="W34" s="56">
        <v>0</v>
      </c>
      <c r="X34" s="56">
        <v>0</v>
      </c>
    </row>
    <row r="35" spans="1:24" ht="25.5">
      <c r="A35" s="58" t="s">
        <v>115</v>
      </c>
      <c r="B35" s="58">
        <f>SUM(B32+B34)</f>
        <v>38</v>
      </c>
      <c r="C35" s="58">
        <f>SUM(C32+C34)</f>
        <v>266</v>
      </c>
      <c r="D35" s="58">
        <f aca="true" t="shared" si="1" ref="D35:X35">SUM(D32+D34)</f>
        <v>38</v>
      </c>
      <c r="E35" s="58">
        <f t="shared" si="1"/>
        <v>266</v>
      </c>
      <c r="F35" s="58" t="s">
        <v>65</v>
      </c>
      <c r="G35" s="58">
        <f t="shared" si="1"/>
        <v>0</v>
      </c>
      <c r="H35" s="58">
        <f t="shared" si="1"/>
        <v>0</v>
      </c>
      <c r="I35" s="58">
        <f t="shared" si="1"/>
        <v>0</v>
      </c>
      <c r="J35" s="58">
        <f t="shared" si="1"/>
        <v>0</v>
      </c>
      <c r="K35" s="58">
        <f t="shared" si="1"/>
        <v>0</v>
      </c>
      <c r="L35" s="58">
        <f t="shared" si="1"/>
        <v>0</v>
      </c>
      <c r="M35" s="58">
        <f t="shared" si="1"/>
        <v>950</v>
      </c>
      <c r="N35" s="58">
        <f t="shared" si="1"/>
        <v>1296</v>
      </c>
      <c r="O35" s="58">
        <f t="shared" si="1"/>
        <v>282</v>
      </c>
      <c r="P35" s="58">
        <f t="shared" si="1"/>
        <v>2</v>
      </c>
      <c r="Q35" s="58">
        <f t="shared" si="1"/>
        <v>320</v>
      </c>
      <c r="R35" s="63">
        <f t="shared" si="1"/>
        <v>280</v>
      </c>
      <c r="S35" s="63">
        <f t="shared" si="1"/>
        <v>112</v>
      </c>
      <c r="T35" s="63">
        <f t="shared" si="1"/>
        <v>56</v>
      </c>
      <c r="U35" s="63">
        <f t="shared" si="1"/>
        <v>56</v>
      </c>
      <c r="V35" s="63">
        <f t="shared" si="1"/>
        <v>56</v>
      </c>
      <c r="W35" s="58">
        <f t="shared" si="1"/>
        <v>0</v>
      </c>
      <c r="X35" s="58">
        <f t="shared" si="1"/>
        <v>0</v>
      </c>
    </row>
    <row r="36" spans="1:24" ht="25.5">
      <c r="A36" s="58" t="s">
        <v>109</v>
      </c>
      <c r="B36" s="58">
        <f>SUM(B30+B32+B34)</f>
        <v>59</v>
      </c>
      <c r="C36" s="58">
        <f aca="true" t="shared" si="2" ref="C36:X36">SUM(C30+C32+C34)</f>
        <v>413</v>
      </c>
      <c r="D36" s="58">
        <f t="shared" si="2"/>
        <v>59</v>
      </c>
      <c r="E36" s="58">
        <f t="shared" si="2"/>
        <v>413</v>
      </c>
      <c r="F36" s="58" t="s">
        <v>65</v>
      </c>
      <c r="G36" s="58">
        <f t="shared" si="2"/>
        <v>0</v>
      </c>
      <c r="H36" s="58">
        <f t="shared" si="2"/>
        <v>0</v>
      </c>
      <c r="I36" s="58">
        <f t="shared" si="2"/>
        <v>0</v>
      </c>
      <c r="J36" s="58">
        <f t="shared" si="2"/>
        <v>0</v>
      </c>
      <c r="K36" s="58">
        <f t="shared" si="2"/>
        <v>0</v>
      </c>
      <c r="L36" s="58">
        <f t="shared" si="2"/>
        <v>0</v>
      </c>
      <c r="M36" s="58">
        <f t="shared" si="2"/>
        <v>950</v>
      </c>
      <c r="N36" s="58">
        <f t="shared" si="2"/>
        <v>1946</v>
      </c>
      <c r="O36" s="58">
        <f t="shared" si="2"/>
        <v>437</v>
      </c>
      <c r="P36" s="58">
        <f t="shared" si="2"/>
        <v>3</v>
      </c>
      <c r="Q36" s="58">
        <f t="shared" si="2"/>
        <v>480</v>
      </c>
      <c r="R36" s="63">
        <f t="shared" si="2"/>
        <v>493.7</v>
      </c>
      <c r="S36" s="63">
        <f t="shared" si="2"/>
        <v>197.6</v>
      </c>
      <c r="T36" s="63">
        <f t="shared" si="2"/>
        <v>98.7</v>
      </c>
      <c r="U36" s="63">
        <f t="shared" si="2"/>
        <v>98.7</v>
      </c>
      <c r="V36" s="63">
        <f t="shared" si="2"/>
        <v>98.7</v>
      </c>
      <c r="W36" s="58">
        <f t="shared" si="2"/>
        <v>0</v>
      </c>
      <c r="X36" s="58">
        <f t="shared" si="2"/>
        <v>0</v>
      </c>
    </row>
    <row r="37" spans="1:24" ht="12.75">
      <c r="A37" s="126" t="s">
        <v>98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ht="12.75">
      <c r="A38" s="121" t="s">
        <v>64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3"/>
    </row>
    <row r="39" spans="1:24" ht="12.75">
      <c r="A39" s="114">
        <v>1</v>
      </c>
      <c r="B39" s="112" t="s">
        <v>125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3"/>
    </row>
    <row r="40" spans="1:24" ht="12.75">
      <c r="A40" s="115"/>
      <c r="B40" s="53">
        <v>25</v>
      </c>
      <c r="C40" s="56">
        <v>125</v>
      </c>
      <c r="D40" s="56">
        <v>25</v>
      </c>
      <c r="E40" s="56">
        <v>125</v>
      </c>
      <c r="F40" s="56" t="s">
        <v>65</v>
      </c>
      <c r="G40" s="56"/>
      <c r="H40" s="56"/>
      <c r="I40" s="57"/>
      <c r="J40" s="57"/>
      <c r="K40" s="56"/>
      <c r="L40" s="56"/>
      <c r="M40" s="56"/>
      <c r="N40" s="56">
        <v>500</v>
      </c>
      <c r="O40" s="56"/>
      <c r="P40" s="56">
        <v>1</v>
      </c>
      <c r="Q40" s="56">
        <v>125</v>
      </c>
      <c r="R40" s="62">
        <v>120</v>
      </c>
      <c r="S40" s="62">
        <v>48</v>
      </c>
      <c r="T40" s="62">
        <v>24</v>
      </c>
      <c r="U40" s="62">
        <v>24</v>
      </c>
      <c r="V40" s="62">
        <v>24</v>
      </c>
      <c r="W40" s="56">
        <v>0</v>
      </c>
      <c r="X40" s="56">
        <v>0</v>
      </c>
    </row>
    <row r="41" spans="1:24" ht="12.75">
      <c r="A41" s="114">
        <v>2</v>
      </c>
      <c r="B41" s="112" t="s">
        <v>126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3"/>
    </row>
    <row r="42" spans="1:24" ht="12.75">
      <c r="A42" s="115"/>
      <c r="B42" s="53">
        <v>5</v>
      </c>
      <c r="C42" s="56">
        <v>25</v>
      </c>
      <c r="D42" s="56">
        <v>5</v>
      </c>
      <c r="E42" s="56">
        <v>25</v>
      </c>
      <c r="F42" s="56" t="s">
        <v>65</v>
      </c>
      <c r="G42" s="56"/>
      <c r="H42" s="56"/>
      <c r="I42" s="57"/>
      <c r="J42" s="57"/>
      <c r="K42" s="56"/>
      <c r="L42" s="56"/>
      <c r="M42" s="56"/>
      <c r="N42" s="56">
        <v>400</v>
      </c>
      <c r="O42" s="56"/>
      <c r="P42" s="56"/>
      <c r="Q42" s="56"/>
      <c r="R42" s="62">
        <v>40</v>
      </c>
      <c r="S42" s="62">
        <v>16</v>
      </c>
      <c r="T42" s="62">
        <v>8</v>
      </c>
      <c r="U42" s="62">
        <v>8</v>
      </c>
      <c r="V42" s="62">
        <v>8</v>
      </c>
      <c r="W42" s="56">
        <v>0</v>
      </c>
      <c r="X42" s="56">
        <v>0</v>
      </c>
    </row>
    <row r="43" spans="1:24" ht="25.5">
      <c r="A43" s="58" t="s">
        <v>115</v>
      </c>
      <c r="B43" s="58">
        <f>SUM(B40+B42)</f>
        <v>30</v>
      </c>
      <c r="C43" s="58">
        <f>SUM(C40+C42)</f>
        <v>150</v>
      </c>
      <c r="D43" s="58">
        <f>SUM(D40+D42)</f>
        <v>30</v>
      </c>
      <c r="E43" s="58">
        <f>SUM(E40+E42)</f>
        <v>150</v>
      </c>
      <c r="F43" s="58" t="s">
        <v>65</v>
      </c>
      <c r="G43" s="58">
        <f aca="true" t="shared" si="3" ref="G43:X43">SUM(G40+G42)</f>
        <v>0</v>
      </c>
      <c r="H43" s="58">
        <f t="shared" si="3"/>
        <v>0</v>
      </c>
      <c r="I43" s="58">
        <f t="shared" si="3"/>
        <v>0</v>
      </c>
      <c r="J43" s="58">
        <f t="shared" si="3"/>
        <v>0</v>
      </c>
      <c r="K43" s="58">
        <f t="shared" si="3"/>
        <v>0</v>
      </c>
      <c r="L43" s="58">
        <f t="shared" si="3"/>
        <v>0</v>
      </c>
      <c r="M43" s="58">
        <f t="shared" si="3"/>
        <v>0</v>
      </c>
      <c r="N43" s="58">
        <f t="shared" si="3"/>
        <v>900</v>
      </c>
      <c r="O43" s="58">
        <f t="shared" si="3"/>
        <v>0</v>
      </c>
      <c r="P43" s="58">
        <f t="shared" si="3"/>
        <v>1</v>
      </c>
      <c r="Q43" s="58">
        <f t="shared" si="3"/>
        <v>125</v>
      </c>
      <c r="R43" s="63">
        <f t="shared" si="3"/>
        <v>160</v>
      </c>
      <c r="S43" s="63">
        <f t="shared" si="3"/>
        <v>64</v>
      </c>
      <c r="T43" s="63">
        <f t="shared" si="3"/>
        <v>32</v>
      </c>
      <c r="U43" s="63">
        <f t="shared" si="3"/>
        <v>32</v>
      </c>
      <c r="V43" s="63">
        <f t="shared" si="3"/>
        <v>32</v>
      </c>
      <c r="W43" s="58">
        <f t="shared" si="3"/>
        <v>0</v>
      </c>
      <c r="X43" s="58">
        <f t="shared" si="3"/>
        <v>0</v>
      </c>
    </row>
    <row r="44" spans="1:24" ht="12.75">
      <c r="A44" s="114">
        <v>1</v>
      </c>
      <c r="B44" s="112" t="s">
        <v>99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3"/>
    </row>
    <row r="45" spans="1:24" ht="12.75">
      <c r="A45" s="115"/>
      <c r="B45" s="53">
        <v>25</v>
      </c>
      <c r="C45" s="56">
        <v>125</v>
      </c>
      <c r="D45" s="56">
        <v>25</v>
      </c>
      <c r="E45" s="56">
        <v>125</v>
      </c>
      <c r="F45" s="56" t="s">
        <v>65</v>
      </c>
      <c r="G45" s="56"/>
      <c r="H45" s="56"/>
      <c r="I45" s="57"/>
      <c r="J45" s="57"/>
      <c r="K45" s="56"/>
      <c r="L45" s="56"/>
      <c r="M45" s="56"/>
      <c r="N45" s="56">
        <v>2000</v>
      </c>
      <c r="O45" s="56"/>
      <c r="P45" s="56">
        <v>1</v>
      </c>
      <c r="Q45" s="56">
        <v>160</v>
      </c>
      <c r="R45" s="62">
        <v>300</v>
      </c>
      <c r="S45" s="62">
        <v>120</v>
      </c>
      <c r="T45" s="62">
        <v>60</v>
      </c>
      <c r="U45" s="62">
        <v>60</v>
      </c>
      <c r="V45" s="62">
        <v>60</v>
      </c>
      <c r="W45" s="56">
        <v>0</v>
      </c>
      <c r="X45" s="56">
        <v>0</v>
      </c>
    </row>
    <row r="46" spans="1:24" ht="12.75">
      <c r="A46" s="114">
        <v>2</v>
      </c>
      <c r="B46" s="112" t="s">
        <v>100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3"/>
    </row>
    <row r="47" spans="1:24" ht="12.75">
      <c r="A47" s="115"/>
      <c r="B47" s="53">
        <v>5</v>
      </c>
      <c r="C47" s="56">
        <v>25</v>
      </c>
      <c r="D47" s="56">
        <v>5</v>
      </c>
      <c r="E47" s="56">
        <v>25</v>
      </c>
      <c r="F47" s="56" t="s">
        <v>65</v>
      </c>
      <c r="G47" s="56"/>
      <c r="H47" s="56"/>
      <c r="I47" s="57"/>
      <c r="J47" s="57"/>
      <c r="K47" s="56"/>
      <c r="L47" s="56"/>
      <c r="M47" s="56"/>
      <c r="N47" s="56">
        <v>500</v>
      </c>
      <c r="O47" s="56"/>
      <c r="P47" s="56"/>
      <c r="Q47" s="56"/>
      <c r="R47" s="62">
        <v>60</v>
      </c>
      <c r="S47" s="62">
        <v>24</v>
      </c>
      <c r="T47" s="62">
        <v>12</v>
      </c>
      <c r="U47" s="62">
        <v>12</v>
      </c>
      <c r="V47" s="62">
        <v>12</v>
      </c>
      <c r="W47" s="56">
        <v>0</v>
      </c>
      <c r="X47" s="56">
        <v>0</v>
      </c>
    </row>
    <row r="48" spans="1:24" ht="25.5">
      <c r="A48" s="58" t="s">
        <v>115</v>
      </c>
      <c r="B48" s="58">
        <f>SUM(B45+B47)</f>
        <v>30</v>
      </c>
      <c r="C48" s="58">
        <f>SUM(C45+C47)</f>
        <v>150</v>
      </c>
      <c r="D48" s="58">
        <f>SUM(D45+D47)</f>
        <v>30</v>
      </c>
      <c r="E48" s="58">
        <f>SUM(E45+E47)</f>
        <v>150</v>
      </c>
      <c r="F48" s="58" t="s">
        <v>65</v>
      </c>
      <c r="G48" s="58">
        <f aca="true" t="shared" si="4" ref="G48:X48">SUM(G45+G47)</f>
        <v>0</v>
      </c>
      <c r="H48" s="58">
        <f t="shared" si="4"/>
        <v>0</v>
      </c>
      <c r="I48" s="58">
        <f t="shared" si="4"/>
        <v>0</v>
      </c>
      <c r="J48" s="58">
        <f t="shared" si="4"/>
        <v>0</v>
      </c>
      <c r="K48" s="58">
        <f t="shared" si="4"/>
        <v>0</v>
      </c>
      <c r="L48" s="58">
        <f t="shared" si="4"/>
        <v>0</v>
      </c>
      <c r="M48" s="58">
        <f t="shared" si="4"/>
        <v>0</v>
      </c>
      <c r="N48" s="58">
        <f t="shared" si="4"/>
        <v>2500</v>
      </c>
      <c r="O48" s="58">
        <f t="shared" si="4"/>
        <v>0</v>
      </c>
      <c r="P48" s="58">
        <f t="shared" si="4"/>
        <v>1</v>
      </c>
      <c r="Q48" s="58">
        <f t="shared" si="4"/>
        <v>160</v>
      </c>
      <c r="R48" s="63">
        <f t="shared" si="4"/>
        <v>360</v>
      </c>
      <c r="S48" s="63">
        <f t="shared" si="4"/>
        <v>144</v>
      </c>
      <c r="T48" s="63">
        <f t="shared" si="4"/>
        <v>72</v>
      </c>
      <c r="U48" s="63">
        <f t="shared" si="4"/>
        <v>72</v>
      </c>
      <c r="V48" s="63">
        <f t="shared" si="4"/>
        <v>72</v>
      </c>
      <c r="W48" s="58">
        <f t="shared" si="4"/>
        <v>0</v>
      </c>
      <c r="X48" s="58">
        <f t="shared" si="4"/>
        <v>0</v>
      </c>
    </row>
    <row r="49" spans="1:24" ht="12.75">
      <c r="A49" s="114">
        <v>1</v>
      </c>
      <c r="B49" s="112" t="s">
        <v>101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3"/>
    </row>
    <row r="50" spans="1:24" ht="12.75">
      <c r="A50" s="115"/>
      <c r="B50" s="53">
        <v>80</v>
      </c>
      <c r="C50" s="56">
        <v>400</v>
      </c>
      <c r="D50" s="56">
        <v>80</v>
      </c>
      <c r="E50" s="56">
        <v>400</v>
      </c>
      <c r="F50" s="56" t="s">
        <v>65</v>
      </c>
      <c r="G50" s="56"/>
      <c r="H50" s="56"/>
      <c r="I50" s="57"/>
      <c r="J50" s="57"/>
      <c r="K50" s="56"/>
      <c r="L50" s="56"/>
      <c r="M50" s="56"/>
      <c r="N50" s="56">
        <v>2000</v>
      </c>
      <c r="O50" s="56"/>
      <c r="P50" s="56">
        <v>1</v>
      </c>
      <c r="Q50" s="56">
        <v>250</v>
      </c>
      <c r="R50" s="62">
        <v>300</v>
      </c>
      <c r="S50" s="62">
        <v>120</v>
      </c>
      <c r="T50" s="62">
        <v>60</v>
      </c>
      <c r="U50" s="62">
        <v>60</v>
      </c>
      <c r="V50" s="62">
        <v>60</v>
      </c>
      <c r="W50" s="56">
        <v>0</v>
      </c>
      <c r="X50" s="56">
        <v>0</v>
      </c>
    </row>
    <row r="51" spans="1:24" ht="12.75">
      <c r="A51" s="114">
        <v>1</v>
      </c>
      <c r="B51" s="112" t="s">
        <v>102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3"/>
    </row>
    <row r="52" spans="1:24" ht="12.75">
      <c r="A52" s="115"/>
      <c r="B52" s="53">
        <v>30</v>
      </c>
      <c r="C52" s="56">
        <v>150</v>
      </c>
      <c r="D52" s="56">
        <v>30</v>
      </c>
      <c r="E52" s="56">
        <v>150</v>
      </c>
      <c r="F52" s="56" t="s">
        <v>65</v>
      </c>
      <c r="G52" s="56"/>
      <c r="H52" s="56"/>
      <c r="I52" s="57"/>
      <c r="J52" s="57"/>
      <c r="K52" s="56"/>
      <c r="L52" s="56"/>
      <c r="M52" s="56"/>
      <c r="N52" s="56">
        <v>1000</v>
      </c>
      <c r="O52" s="56"/>
      <c r="P52" s="56">
        <v>1</v>
      </c>
      <c r="Q52" s="56">
        <v>160</v>
      </c>
      <c r="R52" s="62">
        <v>180</v>
      </c>
      <c r="S52" s="62">
        <v>72</v>
      </c>
      <c r="T52" s="62">
        <v>36</v>
      </c>
      <c r="U52" s="62">
        <v>36</v>
      </c>
      <c r="V52" s="62">
        <v>36</v>
      </c>
      <c r="W52" s="56">
        <v>0</v>
      </c>
      <c r="X52" s="56">
        <v>0</v>
      </c>
    </row>
    <row r="53" spans="1:24" ht="12.75">
      <c r="A53" s="114">
        <v>1</v>
      </c>
      <c r="B53" s="112" t="s">
        <v>103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3"/>
    </row>
    <row r="54" spans="1:24" ht="12.75">
      <c r="A54" s="115"/>
      <c r="B54" s="53">
        <v>40</v>
      </c>
      <c r="C54" s="56">
        <v>200</v>
      </c>
      <c r="D54" s="56">
        <v>40</v>
      </c>
      <c r="E54" s="56">
        <v>200</v>
      </c>
      <c r="F54" s="56" t="s">
        <v>65</v>
      </c>
      <c r="G54" s="56"/>
      <c r="H54" s="56"/>
      <c r="I54" s="57"/>
      <c r="J54" s="57"/>
      <c r="K54" s="56"/>
      <c r="L54" s="56"/>
      <c r="M54" s="56"/>
      <c r="N54" s="56">
        <v>2000</v>
      </c>
      <c r="O54" s="56"/>
      <c r="P54" s="56"/>
      <c r="Q54" s="56"/>
      <c r="R54" s="62">
        <v>240</v>
      </c>
      <c r="S54" s="62">
        <v>96</v>
      </c>
      <c r="T54" s="62">
        <v>48</v>
      </c>
      <c r="U54" s="62">
        <v>48</v>
      </c>
      <c r="V54" s="62">
        <v>48</v>
      </c>
      <c r="W54" s="56">
        <v>0</v>
      </c>
      <c r="X54" s="56">
        <v>0</v>
      </c>
    </row>
    <row r="55" spans="1:24" ht="12.75">
      <c r="A55" s="114">
        <v>1</v>
      </c>
      <c r="B55" s="112" t="s">
        <v>104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</row>
    <row r="56" spans="1:24" ht="12.75">
      <c r="A56" s="115"/>
      <c r="B56" s="53">
        <v>15</v>
      </c>
      <c r="C56" s="56">
        <v>75</v>
      </c>
      <c r="D56" s="56">
        <v>15</v>
      </c>
      <c r="E56" s="56">
        <v>75</v>
      </c>
      <c r="F56" s="56" t="s">
        <v>65</v>
      </c>
      <c r="G56" s="56"/>
      <c r="H56" s="56"/>
      <c r="I56" s="57"/>
      <c r="J56" s="57"/>
      <c r="K56" s="56"/>
      <c r="L56" s="56"/>
      <c r="M56" s="56"/>
      <c r="N56" s="56">
        <v>700</v>
      </c>
      <c r="O56" s="56"/>
      <c r="P56" s="56"/>
      <c r="Q56" s="56"/>
      <c r="R56" s="62">
        <v>70</v>
      </c>
      <c r="S56" s="62">
        <v>28</v>
      </c>
      <c r="T56" s="62">
        <v>14</v>
      </c>
      <c r="U56" s="62">
        <v>14</v>
      </c>
      <c r="V56" s="62">
        <v>14</v>
      </c>
      <c r="W56" s="56">
        <v>0</v>
      </c>
      <c r="X56" s="56">
        <v>0</v>
      </c>
    </row>
    <row r="57" spans="1:24" ht="12.75">
      <c r="A57" s="114">
        <v>2</v>
      </c>
      <c r="B57" s="112" t="s">
        <v>105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3"/>
    </row>
    <row r="58" spans="1:24" ht="12.75">
      <c r="A58" s="115"/>
      <c r="B58" s="53">
        <v>30</v>
      </c>
      <c r="C58" s="56">
        <v>150</v>
      </c>
      <c r="D58" s="56">
        <v>30</v>
      </c>
      <c r="E58" s="56">
        <v>150</v>
      </c>
      <c r="F58" s="56" t="s">
        <v>65</v>
      </c>
      <c r="G58" s="56"/>
      <c r="H58" s="56"/>
      <c r="I58" s="57"/>
      <c r="J58" s="57"/>
      <c r="K58" s="56"/>
      <c r="L58" s="56"/>
      <c r="M58" s="56"/>
      <c r="N58" s="56">
        <v>550</v>
      </c>
      <c r="O58" s="56"/>
      <c r="P58" s="56">
        <v>1</v>
      </c>
      <c r="Q58" s="56">
        <v>160</v>
      </c>
      <c r="R58" s="62">
        <v>115</v>
      </c>
      <c r="S58" s="62">
        <v>46</v>
      </c>
      <c r="T58" s="62">
        <v>23</v>
      </c>
      <c r="U58" s="62">
        <v>23</v>
      </c>
      <c r="V58" s="62">
        <v>23</v>
      </c>
      <c r="W58" s="56">
        <v>0</v>
      </c>
      <c r="X58" s="56">
        <v>0</v>
      </c>
    </row>
    <row r="59" spans="1:24" ht="25.5">
      <c r="A59" s="58" t="s">
        <v>115</v>
      </c>
      <c r="B59" s="58">
        <f>SUM(B56+B58)</f>
        <v>45</v>
      </c>
      <c r="C59" s="58">
        <f>SUM(C56+C58)</f>
        <v>225</v>
      </c>
      <c r="D59" s="58">
        <f>SUM(D56+D58)</f>
        <v>45</v>
      </c>
      <c r="E59" s="58">
        <f>SUM(E56+E58)</f>
        <v>225</v>
      </c>
      <c r="F59" s="58" t="s">
        <v>65</v>
      </c>
      <c r="G59" s="58">
        <f aca="true" t="shared" si="5" ref="G59:X59">SUM(G56+G58)</f>
        <v>0</v>
      </c>
      <c r="H59" s="58">
        <f t="shared" si="5"/>
        <v>0</v>
      </c>
      <c r="I59" s="58">
        <f t="shared" si="5"/>
        <v>0</v>
      </c>
      <c r="J59" s="58">
        <f t="shared" si="5"/>
        <v>0</v>
      </c>
      <c r="K59" s="58">
        <f t="shared" si="5"/>
        <v>0</v>
      </c>
      <c r="L59" s="58">
        <f t="shared" si="5"/>
        <v>0</v>
      </c>
      <c r="M59" s="58">
        <f t="shared" si="5"/>
        <v>0</v>
      </c>
      <c r="N59" s="58">
        <f t="shared" si="5"/>
        <v>1250</v>
      </c>
      <c r="O59" s="58">
        <f t="shared" si="5"/>
        <v>0</v>
      </c>
      <c r="P59" s="58">
        <f t="shared" si="5"/>
        <v>1</v>
      </c>
      <c r="Q59" s="58">
        <f t="shared" si="5"/>
        <v>160</v>
      </c>
      <c r="R59" s="63">
        <f t="shared" si="5"/>
        <v>185</v>
      </c>
      <c r="S59" s="63">
        <f t="shared" si="5"/>
        <v>74</v>
      </c>
      <c r="T59" s="63">
        <f t="shared" si="5"/>
        <v>37</v>
      </c>
      <c r="U59" s="63">
        <f t="shared" si="5"/>
        <v>37</v>
      </c>
      <c r="V59" s="63">
        <f t="shared" si="5"/>
        <v>37</v>
      </c>
      <c r="W59" s="58">
        <f t="shared" si="5"/>
        <v>0</v>
      </c>
      <c r="X59" s="58">
        <f t="shared" si="5"/>
        <v>0</v>
      </c>
    </row>
    <row r="60" spans="1:24" ht="12.75">
      <c r="A60" s="114">
        <v>1</v>
      </c>
      <c r="B60" s="112" t="s">
        <v>106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</row>
    <row r="61" spans="1:24" ht="12.75">
      <c r="A61" s="115"/>
      <c r="B61" s="53">
        <v>14</v>
      </c>
      <c r="C61" s="56">
        <v>70</v>
      </c>
      <c r="D61" s="56">
        <v>14</v>
      </c>
      <c r="E61" s="56">
        <v>70</v>
      </c>
      <c r="F61" s="56" t="s">
        <v>65</v>
      </c>
      <c r="G61" s="56"/>
      <c r="H61" s="56"/>
      <c r="I61" s="57"/>
      <c r="J61" s="57"/>
      <c r="K61" s="56"/>
      <c r="L61" s="56"/>
      <c r="M61" s="56">
        <v>20</v>
      </c>
      <c r="N61" s="56">
        <v>900</v>
      </c>
      <c r="O61" s="56"/>
      <c r="P61" s="56">
        <v>1</v>
      </c>
      <c r="Q61" s="56">
        <v>120</v>
      </c>
      <c r="R61" s="62">
        <v>168</v>
      </c>
      <c r="S61" s="62">
        <v>67.2</v>
      </c>
      <c r="T61" s="62">
        <v>33.6</v>
      </c>
      <c r="U61" s="62">
        <v>33.6</v>
      </c>
      <c r="V61" s="62">
        <v>33.6</v>
      </c>
      <c r="W61" s="56">
        <v>0</v>
      </c>
      <c r="X61" s="56">
        <v>0</v>
      </c>
    </row>
    <row r="62" spans="1:24" ht="12.75">
      <c r="A62" s="114">
        <v>2</v>
      </c>
      <c r="B62" s="112" t="s">
        <v>107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3"/>
    </row>
    <row r="63" spans="1:24" ht="14.25" customHeight="1">
      <c r="A63" s="115"/>
      <c r="B63" s="53">
        <v>20</v>
      </c>
      <c r="C63" s="56">
        <v>100</v>
      </c>
      <c r="D63" s="56">
        <v>20</v>
      </c>
      <c r="E63" s="56">
        <v>100</v>
      </c>
      <c r="F63" s="56" t="s">
        <v>65</v>
      </c>
      <c r="G63" s="56"/>
      <c r="H63" s="56"/>
      <c r="I63" s="57"/>
      <c r="J63" s="57"/>
      <c r="K63" s="56"/>
      <c r="L63" s="56"/>
      <c r="M63" s="56"/>
      <c r="N63" s="56">
        <v>900</v>
      </c>
      <c r="O63" s="56"/>
      <c r="P63" s="56"/>
      <c r="Q63" s="56"/>
      <c r="R63" s="62">
        <v>108</v>
      </c>
      <c r="S63" s="62">
        <v>43.2</v>
      </c>
      <c r="T63" s="62">
        <v>21.6</v>
      </c>
      <c r="U63" s="62">
        <v>21.6</v>
      </c>
      <c r="V63" s="62">
        <v>21.6</v>
      </c>
      <c r="W63" s="56">
        <v>0</v>
      </c>
      <c r="X63" s="56">
        <v>0</v>
      </c>
    </row>
    <row r="64" spans="1:24" ht="25.5">
      <c r="A64" s="58" t="s">
        <v>115</v>
      </c>
      <c r="B64" s="58">
        <f>SUM(B61+B63)</f>
        <v>34</v>
      </c>
      <c r="C64" s="58">
        <f>SUM(C61+C63)</f>
        <v>170</v>
      </c>
      <c r="D64" s="58">
        <f>SUM(D61+D63)</f>
        <v>34</v>
      </c>
      <c r="E64" s="58">
        <f>SUM(E61+E63)</f>
        <v>170</v>
      </c>
      <c r="F64" s="58" t="s">
        <v>65</v>
      </c>
      <c r="G64" s="58">
        <f aca="true" t="shared" si="6" ref="G64:X64">SUM(G61+G63)</f>
        <v>0</v>
      </c>
      <c r="H64" s="58">
        <f t="shared" si="6"/>
        <v>0</v>
      </c>
      <c r="I64" s="58">
        <f t="shared" si="6"/>
        <v>0</v>
      </c>
      <c r="J64" s="58">
        <f t="shared" si="6"/>
        <v>0</v>
      </c>
      <c r="K64" s="58">
        <f t="shared" si="6"/>
        <v>0</v>
      </c>
      <c r="L64" s="58">
        <f t="shared" si="6"/>
        <v>0</v>
      </c>
      <c r="M64" s="58">
        <f t="shared" si="6"/>
        <v>20</v>
      </c>
      <c r="N64" s="58">
        <f t="shared" si="6"/>
        <v>1800</v>
      </c>
      <c r="O64" s="58">
        <f t="shared" si="6"/>
        <v>0</v>
      </c>
      <c r="P64" s="58">
        <f t="shared" si="6"/>
        <v>1</v>
      </c>
      <c r="Q64" s="58">
        <f t="shared" si="6"/>
        <v>120</v>
      </c>
      <c r="R64" s="63">
        <f t="shared" si="6"/>
        <v>276</v>
      </c>
      <c r="S64" s="63">
        <f t="shared" si="6"/>
        <v>110.4</v>
      </c>
      <c r="T64" s="63">
        <f t="shared" si="6"/>
        <v>55.2</v>
      </c>
      <c r="U64" s="63">
        <f t="shared" si="6"/>
        <v>55.2</v>
      </c>
      <c r="V64" s="63">
        <f t="shared" si="6"/>
        <v>55.2</v>
      </c>
      <c r="W64" s="58">
        <f t="shared" si="6"/>
        <v>0</v>
      </c>
      <c r="X64" s="58">
        <f t="shared" si="6"/>
        <v>0</v>
      </c>
    </row>
    <row r="65" spans="1:24" ht="24.75" customHeight="1">
      <c r="A65" s="58" t="s">
        <v>109</v>
      </c>
      <c r="B65" s="58">
        <f>SUM(B40+B42+B45+B47+B50+B52+B54+B56+B58+B61+B63)</f>
        <v>289</v>
      </c>
      <c r="C65" s="58">
        <f>SUM(C40+C42+C45+C47+C50+C52+C54+C56+C58+C61+C63)</f>
        <v>1445</v>
      </c>
      <c r="D65" s="58">
        <f>SUM(D40+D42+D45+D47+D50+D52+D54+D56+D58+D61+D63)</f>
        <v>289</v>
      </c>
      <c r="E65" s="58">
        <f>SUM(E40+E42+E45+E47+E50+E52+E54+E56+E58+E61+E63)</f>
        <v>1445</v>
      </c>
      <c r="F65" s="58" t="s">
        <v>65</v>
      </c>
      <c r="G65" s="58">
        <f aca="true" t="shared" si="7" ref="G65:X65">SUM(G40+G42+G45+G47+G50+G52+G54+G56+G58+G61+G63)</f>
        <v>0</v>
      </c>
      <c r="H65" s="58">
        <f t="shared" si="7"/>
        <v>0</v>
      </c>
      <c r="I65" s="58">
        <f t="shared" si="7"/>
        <v>0</v>
      </c>
      <c r="J65" s="58">
        <f t="shared" si="7"/>
        <v>0</v>
      </c>
      <c r="K65" s="58">
        <f t="shared" si="7"/>
        <v>0</v>
      </c>
      <c r="L65" s="58">
        <f t="shared" si="7"/>
        <v>0</v>
      </c>
      <c r="M65" s="58">
        <f t="shared" si="7"/>
        <v>20</v>
      </c>
      <c r="N65" s="58">
        <f t="shared" si="7"/>
        <v>11450</v>
      </c>
      <c r="O65" s="58">
        <f t="shared" si="7"/>
        <v>0</v>
      </c>
      <c r="P65" s="58">
        <f t="shared" si="7"/>
        <v>6</v>
      </c>
      <c r="Q65" s="58">
        <f t="shared" si="7"/>
        <v>975</v>
      </c>
      <c r="R65" s="63">
        <f t="shared" si="7"/>
        <v>1701</v>
      </c>
      <c r="S65" s="63">
        <f t="shared" si="7"/>
        <v>680.4000000000001</v>
      </c>
      <c r="T65" s="63">
        <f t="shared" si="7"/>
        <v>340.20000000000005</v>
      </c>
      <c r="U65" s="63">
        <f t="shared" si="7"/>
        <v>340.20000000000005</v>
      </c>
      <c r="V65" s="63">
        <f t="shared" si="7"/>
        <v>340.20000000000005</v>
      </c>
      <c r="W65" s="58">
        <f t="shared" si="7"/>
        <v>0</v>
      </c>
      <c r="X65" s="58">
        <f t="shared" si="7"/>
        <v>0</v>
      </c>
    </row>
    <row r="66" spans="1:24" ht="12.75">
      <c r="A66" s="124" t="s">
        <v>66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3"/>
    </row>
    <row r="67" spans="1:24" ht="12.75">
      <c r="A67" s="121" t="s">
        <v>67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3"/>
    </row>
    <row r="68" spans="1:24" ht="12.75">
      <c r="A68" s="114">
        <v>1</v>
      </c>
      <c r="B68" s="112" t="s">
        <v>127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3"/>
    </row>
    <row r="69" spans="1:24" ht="12.75">
      <c r="A69" s="115"/>
      <c r="B69" s="53">
        <v>6</v>
      </c>
      <c r="C69" s="56">
        <v>42.4</v>
      </c>
      <c r="D69" s="56">
        <v>6</v>
      </c>
      <c r="E69" s="56">
        <v>42.4</v>
      </c>
      <c r="F69" s="56" t="s">
        <v>65</v>
      </c>
      <c r="G69" s="56"/>
      <c r="H69" s="56"/>
      <c r="I69" s="57"/>
      <c r="J69" s="57"/>
      <c r="K69" s="56"/>
      <c r="L69" s="56"/>
      <c r="M69" s="56"/>
      <c r="N69" s="56">
        <v>250</v>
      </c>
      <c r="O69" s="56">
        <v>46</v>
      </c>
      <c r="P69" s="56">
        <v>1</v>
      </c>
      <c r="Q69" s="56">
        <v>25</v>
      </c>
      <c r="R69" s="62">
        <v>134.8</v>
      </c>
      <c r="S69" s="62">
        <v>53.8</v>
      </c>
      <c r="T69" s="62">
        <v>27</v>
      </c>
      <c r="U69" s="62">
        <v>27</v>
      </c>
      <c r="V69" s="62">
        <v>27</v>
      </c>
      <c r="W69" s="56">
        <v>0</v>
      </c>
      <c r="X69" s="56">
        <v>0</v>
      </c>
    </row>
    <row r="70" spans="1:24" ht="12.75">
      <c r="A70" s="114">
        <v>1</v>
      </c>
      <c r="B70" s="112" t="s">
        <v>128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3"/>
    </row>
    <row r="71" spans="1:24" ht="12.75" customHeight="1">
      <c r="A71" s="125"/>
      <c r="B71" s="59">
        <v>25</v>
      </c>
      <c r="C71" s="60">
        <v>82.7</v>
      </c>
      <c r="D71" s="60">
        <v>25</v>
      </c>
      <c r="E71" s="60">
        <v>82.7</v>
      </c>
      <c r="F71" s="60" t="s">
        <v>65</v>
      </c>
      <c r="G71" s="60"/>
      <c r="H71" s="60"/>
      <c r="I71" s="61"/>
      <c r="J71" s="61"/>
      <c r="K71" s="60"/>
      <c r="L71" s="60"/>
      <c r="M71" s="60"/>
      <c r="N71" s="60">
        <v>300</v>
      </c>
      <c r="O71" s="60">
        <v>89.9</v>
      </c>
      <c r="P71" s="60">
        <v>1</v>
      </c>
      <c r="Q71" s="60">
        <v>100</v>
      </c>
      <c r="R71" s="64">
        <v>134.8</v>
      </c>
      <c r="S71" s="64">
        <v>53.8</v>
      </c>
      <c r="T71" s="64">
        <v>27</v>
      </c>
      <c r="U71" s="64">
        <v>27</v>
      </c>
      <c r="V71" s="64">
        <v>27</v>
      </c>
      <c r="W71" s="60">
        <v>0</v>
      </c>
      <c r="X71" s="60">
        <v>0</v>
      </c>
    </row>
    <row r="72" spans="1:24" ht="25.5">
      <c r="A72" s="58" t="s">
        <v>109</v>
      </c>
      <c r="B72" s="58">
        <f>SUM(B69+B71)</f>
        <v>31</v>
      </c>
      <c r="C72" s="58">
        <f aca="true" t="shared" si="8" ref="C72:X72">SUM(C69+C71)</f>
        <v>125.1</v>
      </c>
      <c r="D72" s="58">
        <f t="shared" si="8"/>
        <v>31</v>
      </c>
      <c r="E72" s="58">
        <f t="shared" si="8"/>
        <v>125.1</v>
      </c>
      <c r="F72" s="58" t="s">
        <v>65</v>
      </c>
      <c r="G72" s="58">
        <f t="shared" si="8"/>
        <v>0</v>
      </c>
      <c r="H72" s="58">
        <f t="shared" si="8"/>
        <v>0</v>
      </c>
      <c r="I72" s="58">
        <f t="shared" si="8"/>
        <v>0</v>
      </c>
      <c r="J72" s="58">
        <f t="shared" si="8"/>
        <v>0</v>
      </c>
      <c r="K72" s="58">
        <f t="shared" si="8"/>
        <v>0</v>
      </c>
      <c r="L72" s="58">
        <f t="shared" si="8"/>
        <v>0</v>
      </c>
      <c r="M72" s="58">
        <f t="shared" si="8"/>
        <v>0</v>
      </c>
      <c r="N72" s="58">
        <f t="shared" si="8"/>
        <v>550</v>
      </c>
      <c r="O72" s="58">
        <f t="shared" si="8"/>
        <v>135.9</v>
      </c>
      <c r="P72" s="58">
        <f t="shared" si="8"/>
        <v>2</v>
      </c>
      <c r="Q72" s="58">
        <f t="shared" si="8"/>
        <v>125</v>
      </c>
      <c r="R72" s="63">
        <f t="shared" si="8"/>
        <v>269.6</v>
      </c>
      <c r="S72" s="63">
        <f t="shared" si="8"/>
        <v>107.6</v>
      </c>
      <c r="T72" s="63">
        <f t="shared" si="8"/>
        <v>54</v>
      </c>
      <c r="U72" s="63">
        <f t="shared" si="8"/>
        <v>54</v>
      </c>
      <c r="V72" s="63">
        <f t="shared" si="8"/>
        <v>54</v>
      </c>
      <c r="W72" s="58">
        <f t="shared" si="8"/>
        <v>0</v>
      </c>
      <c r="X72" s="58">
        <f t="shared" si="8"/>
        <v>0</v>
      </c>
    </row>
    <row r="73" spans="1:24" ht="12.75">
      <c r="A73" s="132" t="s">
        <v>76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</row>
    <row r="74" spans="1:24" ht="12.75">
      <c r="A74" s="121" t="s">
        <v>64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3"/>
    </row>
    <row r="75" spans="1:24" ht="12.75">
      <c r="A75" s="114">
        <v>1</v>
      </c>
      <c r="B75" s="112" t="s">
        <v>129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3"/>
    </row>
    <row r="76" spans="1:24" ht="12.75">
      <c r="A76" s="115"/>
      <c r="B76" s="53">
        <v>40</v>
      </c>
      <c r="C76" s="56">
        <v>450</v>
      </c>
      <c r="D76" s="56">
        <v>40</v>
      </c>
      <c r="E76" s="56">
        <v>450</v>
      </c>
      <c r="F76" s="56" t="s">
        <v>65</v>
      </c>
      <c r="G76" s="56"/>
      <c r="H76" s="56"/>
      <c r="I76" s="57"/>
      <c r="J76" s="57"/>
      <c r="K76" s="56"/>
      <c r="L76" s="56"/>
      <c r="M76" s="56"/>
      <c r="N76" s="56">
        <v>1500</v>
      </c>
      <c r="O76" s="56">
        <v>450</v>
      </c>
      <c r="P76" s="56">
        <v>1</v>
      </c>
      <c r="Q76" s="56">
        <v>500</v>
      </c>
      <c r="R76" s="62">
        <v>200</v>
      </c>
      <c r="S76" s="62">
        <v>80</v>
      </c>
      <c r="T76" s="62">
        <v>40</v>
      </c>
      <c r="U76" s="62">
        <v>40</v>
      </c>
      <c r="V76" s="62">
        <v>40</v>
      </c>
      <c r="W76" s="56">
        <v>0</v>
      </c>
      <c r="X76" s="56">
        <v>0</v>
      </c>
    </row>
    <row r="77" spans="1:24" ht="12.75">
      <c r="A77" s="114">
        <v>1</v>
      </c>
      <c r="B77" s="112" t="s">
        <v>130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3"/>
    </row>
    <row r="78" spans="1:24" ht="12.75">
      <c r="A78" s="115"/>
      <c r="B78" s="53">
        <v>25</v>
      </c>
      <c r="C78" s="56">
        <v>82.7</v>
      </c>
      <c r="D78" s="56">
        <v>25</v>
      </c>
      <c r="E78" s="56">
        <v>82.7</v>
      </c>
      <c r="F78" s="56" t="s">
        <v>65</v>
      </c>
      <c r="G78" s="56"/>
      <c r="H78" s="56"/>
      <c r="I78" s="57"/>
      <c r="J78" s="57"/>
      <c r="K78" s="56"/>
      <c r="L78" s="56"/>
      <c r="M78" s="56"/>
      <c r="N78" s="56">
        <v>250</v>
      </c>
      <c r="O78" s="56">
        <v>89.9</v>
      </c>
      <c r="P78" s="56"/>
      <c r="Q78" s="56"/>
      <c r="R78" s="62">
        <v>120.2</v>
      </c>
      <c r="S78" s="62">
        <v>48.05</v>
      </c>
      <c r="T78" s="62">
        <v>24.05</v>
      </c>
      <c r="U78" s="62">
        <v>24.05</v>
      </c>
      <c r="V78" s="62">
        <v>24.05</v>
      </c>
      <c r="W78" s="56">
        <v>0</v>
      </c>
      <c r="X78" s="56">
        <v>0</v>
      </c>
    </row>
    <row r="79" spans="1:24" ht="12.75">
      <c r="A79" s="114">
        <v>1</v>
      </c>
      <c r="B79" s="112" t="s">
        <v>77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3"/>
    </row>
    <row r="80" spans="1:24" ht="12.75">
      <c r="A80" s="115"/>
      <c r="B80" s="53">
        <v>14</v>
      </c>
      <c r="C80" s="56">
        <v>150</v>
      </c>
      <c r="D80" s="56">
        <v>14</v>
      </c>
      <c r="E80" s="56">
        <v>150</v>
      </c>
      <c r="F80" s="56" t="s">
        <v>65</v>
      </c>
      <c r="G80" s="56"/>
      <c r="H80" s="56"/>
      <c r="I80" s="57"/>
      <c r="J80" s="57"/>
      <c r="K80" s="56"/>
      <c r="L80" s="56"/>
      <c r="M80" s="56"/>
      <c r="N80" s="56">
        <v>400</v>
      </c>
      <c r="O80" s="56">
        <v>150</v>
      </c>
      <c r="P80" s="56"/>
      <c r="Q80" s="56"/>
      <c r="R80" s="62">
        <v>80</v>
      </c>
      <c r="S80" s="62">
        <v>32</v>
      </c>
      <c r="T80" s="62">
        <v>16</v>
      </c>
      <c r="U80" s="62">
        <v>16</v>
      </c>
      <c r="V80" s="62">
        <v>16</v>
      </c>
      <c r="W80" s="56">
        <v>0</v>
      </c>
      <c r="X80" s="56">
        <v>0</v>
      </c>
    </row>
    <row r="81" spans="1:24" ht="12.75">
      <c r="A81" s="114">
        <v>1</v>
      </c>
      <c r="B81" s="112" t="s">
        <v>78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3"/>
    </row>
    <row r="82" spans="1:24" ht="12.75">
      <c r="A82" s="115"/>
      <c r="B82" s="53">
        <v>16</v>
      </c>
      <c r="C82" s="56">
        <v>76</v>
      </c>
      <c r="D82" s="56">
        <v>14</v>
      </c>
      <c r="E82" s="56">
        <v>68</v>
      </c>
      <c r="F82" s="56" t="s">
        <v>65</v>
      </c>
      <c r="G82" s="56"/>
      <c r="H82" s="56"/>
      <c r="I82" s="57"/>
      <c r="J82" s="56">
        <v>2</v>
      </c>
      <c r="K82" s="56">
        <v>8</v>
      </c>
      <c r="L82" s="56" t="s">
        <v>65</v>
      </c>
      <c r="M82" s="56"/>
      <c r="N82" s="56">
        <v>300</v>
      </c>
      <c r="O82" s="56">
        <v>76</v>
      </c>
      <c r="P82" s="56">
        <v>1</v>
      </c>
      <c r="Q82" s="56">
        <v>400</v>
      </c>
      <c r="R82" s="62">
        <v>160</v>
      </c>
      <c r="S82" s="62">
        <v>64</v>
      </c>
      <c r="T82" s="62">
        <v>32</v>
      </c>
      <c r="U82" s="62">
        <v>32</v>
      </c>
      <c r="V82" s="62">
        <v>32</v>
      </c>
      <c r="W82" s="56">
        <v>0</v>
      </c>
      <c r="X82" s="56">
        <v>0</v>
      </c>
    </row>
    <row r="83" spans="1:24" ht="12.75">
      <c r="A83" s="114">
        <v>1</v>
      </c>
      <c r="B83" s="112" t="s">
        <v>79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3"/>
    </row>
    <row r="84" spans="1:24" ht="12.75" customHeight="1">
      <c r="A84" s="115"/>
      <c r="B84" s="53">
        <v>60</v>
      </c>
      <c r="C84" s="56">
        <v>142.8</v>
      </c>
      <c r="D84" s="56">
        <v>60</v>
      </c>
      <c r="E84" s="56">
        <v>142.8</v>
      </c>
      <c r="F84" s="56" t="s">
        <v>65</v>
      </c>
      <c r="G84" s="56"/>
      <c r="H84" s="56"/>
      <c r="I84" s="57"/>
      <c r="J84" s="57"/>
      <c r="K84" s="56"/>
      <c r="L84" s="56"/>
      <c r="M84" s="56"/>
      <c r="N84" s="56">
        <v>1100</v>
      </c>
      <c r="O84" s="56">
        <v>155.2</v>
      </c>
      <c r="P84" s="56"/>
      <c r="Q84" s="56"/>
      <c r="R84" s="56">
        <v>207.6</v>
      </c>
      <c r="S84" s="56">
        <v>83.1</v>
      </c>
      <c r="T84" s="56">
        <v>41.5</v>
      </c>
      <c r="U84" s="56">
        <v>41.5</v>
      </c>
      <c r="V84" s="56">
        <v>41.5</v>
      </c>
      <c r="W84" s="56">
        <v>0</v>
      </c>
      <c r="X84" s="56">
        <v>0</v>
      </c>
    </row>
    <row r="85" spans="1:24" ht="25.5">
      <c r="A85" s="58" t="s">
        <v>110</v>
      </c>
      <c r="B85" s="58">
        <f>SUM(B76+B78+B80+B82+B84)</f>
        <v>155</v>
      </c>
      <c r="C85" s="58">
        <f aca="true" t="shared" si="9" ref="C85:X85">SUM(C76+C78+C80+C82+C84)</f>
        <v>901.5</v>
      </c>
      <c r="D85" s="58">
        <f t="shared" si="9"/>
        <v>153</v>
      </c>
      <c r="E85" s="58">
        <f t="shared" si="9"/>
        <v>893.5</v>
      </c>
      <c r="F85" s="58" t="s">
        <v>65</v>
      </c>
      <c r="G85" s="58">
        <f t="shared" si="9"/>
        <v>0</v>
      </c>
      <c r="H85" s="58">
        <f t="shared" si="9"/>
        <v>0</v>
      </c>
      <c r="I85" s="58">
        <f t="shared" si="9"/>
        <v>0</v>
      </c>
      <c r="J85" s="58">
        <f t="shared" si="9"/>
        <v>2</v>
      </c>
      <c r="K85" s="58">
        <f t="shared" si="9"/>
        <v>8</v>
      </c>
      <c r="L85" s="58" t="s">
        <v>65</v>
      </c>
      <c r="M85" s="58">
        <f t="shared" si="9"/>
        <v>0</v>
      </c>
      <c r="N85" s="58">
        <f t="shared" si="9"/>
        <v>3550</v>
      </c>
      <c r="O85" s="58">
        <f>SUM(O76+O78+O80+O82+O84)</f>
        <v>921.0999999999999</v>
      </c>
      <c r="P85" s="58">
        <f t="shared" si="9"/>
        <v>2</v>
      </c>
      <c r="Q85" s="58">
        <f t="shared" si="9"/>
        <v>900</v>
      </c>
      <c r="R85" s="58">
        <f t="shared" si="9"/>
        <v>767.8000000000001</v>
      </c>
      <c r="S85" s="63">
        <f t="shared" si="9"/>
        <v>307.15</v>
      </c>
      <c r="T85" s="63">
        <f t="shared" si="9"/>
        <v>153.55</v>
      </c>
      <c r="U85" s="63">
        <f t="shared" si="9"/>
        <v>153.55</v>
      </c>
      <c r="V85" s="63">
        <f t="shared" si="9"/>
        <v>153.55</v>
      </c>
      <c r="W85" s="58">
        <f t="shared" si="9"/>
        <v>0</v>
      </c>
      <c r="X85" s="58">
        <f t="shared" si="9"/>
        <v>0</v>
      </c>
    </row>
    <row r="86" spans="1:24" ht="12.75">
      <c r="A86" s="121" t="s">
        <v>67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3"/>
    </row>
    <row r="87" spans="1:24" ht="12.75">
      <c r="A87" s="114">
        <v>1</v>
      </c>
      <c r="B87" s="112" t="s">
        <v>131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3"/>
    </row>
    <row r="88" spans="1:24" ht="12.75">
      <c r="A88" s="115"/>
      <c r="B88" s="53">
        <v>17</v>
      </c>
      <c r="C88" s="56">
        <v>69</v>
      </c>
      <c r="D88" s="56">
        <v>17</v>
      </c>
      <c r="E88" s="56">
        <v>69</v>
      </c>
      <c r="F88" s="56" t="s">
        <v>65</v>
      </c>
      <c r="G88" s="56"/>
      <c r="H88" s="56"/>
      <c r="I88" s="57"/>
      <c r="J88" s="57"/>
      <c r="K88" s="56"/>
      <c r="L88" s="56"/>
      <c r="M88" s="56"/>
      <c r="N88" s="56">
        <v>500</v>
      </c>
      <c r="O88" s="56">
        <v>75</v>
      </c>
      <c r="P88" s="56"/>
      <c r="Q88" s="56"/>
      <c r="R88" s="56">
        <v>100.4</v>
      </c>
      <c r="S88" s="56">
        <v>40.1</v>
      </c>
      <c r="T88" s="56">
        <v>20.1</v>
      </c>
      <c r="U88" s="56">
        <v>20.1</v>
      </c>
      <c r="V88" s="56">
        <v>20.1</v>
      </c>
      <c r="W88" s="56">
        <v>0</v>
      </c>
      <c r="X88" s="56">
        <v>0</v>
      </c>
    </row>
    <row r="89" spans="1:24" ht="12.75">
      <c r="A89" s="114">
        <v>1</v>
      </c>
      <c r="B89" s="112" t="s">
        <v>132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3"/>
    </row>
    <row r="90" spans="1:24" ht="12.75">
      <c r="A90" s="115"/>
      <c r="B90" s="53">
        <v>10</v>
      </c>
      <c r="C90" s="56">
        <v>55.3</v>
      </c>
      <c r="D90" s="56">
        <v>10</v>
      </c>
      <c r="E90" s="56">
        <v>55.3</v>
      </c>
      <c r="F90" s="56" t="s">
        <v>65</v>
      </c>
      <c r="G90" s="56"/>
      <c r="H90" s="56"/>
      <c r="I90" s="57"/>
      <c r="J90" s="57"/>
      <c r="K90" s="56"/>
      <c r="L90" s="56"/>
      <c r="M90" s="56"/>
      <c r="N90" s="56">
        <v>250</v>
      </c>
      <c r="O90" s="56">
        <v>60.1</v>
      </c>
      <c r="P90" s="56"/>
      <c r="Q90" s="56"/>
      <c r="R90" s="56">
        <v>80.4</v>
      </c>
      <c r="S90" s="56">
        <v>32.1</v>
      </c>
      <c r="T90" s="56">
        <v>16.1</v>
      </c>
      <c r="U90" s="56">
        <v>16.1</v>
      </c>
      <c r="V90" s="56">
        <v>16.1</v>
      </c>
      <c r="W90" s="56">
        <v>0</v>
      </c>
      <c r="X90" s="56">
        <v>0</v>
      </c>
    </row>
    <row r="91" spans="1:24" ht="12.75">
      <c r="A91" s="114">
        <v>1</v>
      </c>
      <c r="B91" s="112" t="s">
        <v>80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3"/>
    </row>
    <row r="92" spans="1:24" ht="29.25" customHeight="1">
      <c r="A92" s="115"/>
      <c r="B92" s="53">
        <v>35</v>
      </c>
      <c r="C92" s="56">
        <v>100.6</v>
      </c>
      <c r="D92" s="56">
        <v>35</v>
      </c>
      <c r="E92" s="56">
        <v>100.6</v>
      </c>
      <c r="F92" s="56" t="s">
        <v>65</v>
      </c>
      <c r="G92" s="56"/>
      <c r="H92" s="56"/>
      <c r="I92" s="57"/>
      <c r="J92" s="57"/>
      <c r="K92" s="56"/>
      <c r="L92" s="56"/>
      <c r="M92" s="56"/>
      <c r="N92" s="56">
        <v>800</v>
      </c>
      <c r="O92" s="56">
        <v>109.4</v>
      </c>
      <c r="P92" s="56"/>
      <c r="Q92" s="56"/>
      <c r="R92" s="56">
        <v>146.3</v>
      </c>
      <c r="S92" s="56">
        <v>58.5</v>
      </c>
      <c r="T92" s="62">
        <v>29.25</v>
      </c>
      <c r="U92" s="62">
        <v>29.25</v>
      </c>
      <c r="V92" s="62">
        <v>29.25</v>
      </c>
      <c r="W92" s="56">
        <v>0</v>
      </c>
      <c r="X92" s="56">
        <v>0</v>
      </c>
    </row>
    <row r="93" spans="1:24" ht="25.5">
      <c r="A93" s="58" t="s">
        <v>111</v>
      </c>
      <c r="B93" s="58">
        <f>SUM(B88+B90+B92)</f>
        <v>62</v>
      </c>
      <c r="C93" s="58">
        <f aca="true" t="shared" si="10" ref="C93:X93">SUM(C88+C90+C92)</f>
        <v>224.89999999999998</v>
      </c>
      <c r="D93" s="58">
        <f t="shared" si="10"/>
        <v>62</v>
      </c>
      <c r="E93" s="58">
        <f t="shared" si="10"/>
        <v>224.89999999999998</v>
      </c>
      <c r="F93" s="58" t="s">
        <v>65</v>
      </c>
      <c r="G93" s="58">
        <f t="shared" si="10"/>
        <v>0</v>
      </c>
      <c r="H93" s="58">
        <f t="shared" si="10"/>
        <v>0</v>
      </c>
      <c r="I93" s="58">
        <f t="shared" si="10"/>
        <v>0</v>
      </c>
      <c r="J93" s="58">
        <f t="shared" si="10"/>
        <v>0</v>
      </c>
      <c r="K93" s="58">
        <f t="shared" si="10"/>
        <v>0</v>
      </c>
      <c r="L93" s="58">
        <f t="shared" si="10"/>
        <v>0</v>
      </c>
      <c r="M93" s="58">
        <f t="shared" si="10"/>
        <v>0</v>
      </c>
      <c r="N93" s="58">
        <f t="shared" si="10"/>
        <v>1550</v>
      </c>
      <c r="O93" s="58">
        <f t="shared" si="10"/>
        <v>244.5</v>
      </c>
      <c r="P93" s="58">
        <f t="shared" si="10"/>
        <v>0</v>
      </c>
      <c r="Q93" s="58">
        <f t="shared" si="10"/>
        <v>0</v>
      </c>
      <c r="R93" s="58">
        <f t="shared" si="10"/>
        <v>327.1</v>
      </c>
      <c r="S93" s="63">
        <f t="shared" si="10"/>
        <v>130.7</v>
      </c>
      <c r="T93" s="63">
        <f t="shared" si="10"/>
        <v>65.45</v>
      </c>
      <c r="U93" s="63">
        <f t="shared" si="10"/>
        <v>65.45</v>
      </c>
      <c r="V93" s="63">
        <f t="shared" si="10"/>
        <v>65.45</v>
      </c>
      <c r="W93" s="58">
        <f t="shared" si="10"/>
        <v>0</v>
      </c>
      <c r="X93" s="58">
        <f t="shared" si="10"/>
        <v>0</v>
      </c>
    </row>
    <row r="94" spans="1:24" ht="12.75">
      <c r="A94" s="121" t="s">
        <v>75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3"/>
    </row>
    <row r="95" spans="1:24" ht="12.75">
      <c r="A95" s="114">
        <v>1</v>
      </c>
      <c r="B95" s="112" t="s">
        <v>133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3"/>
    </row>
    <row r="96" spans="1:24" ht="12.75">
      <c r="A96" s="115"/>
      <c r="B96" s="53">
        <v>24</v>
      </c>
      <c r="C96" s="56">
        <v>80.4</v>
      </c>
      <c r="D96" s="56">
        <v>24</v>
      </c>
      <c r="E96" s="56">
        <v>80.4</v>
      </c>
      <c r="F96" s="56" t="s">
        <v>65</v>
      </c>
      <c r="G96" s="56"/>
      <c r="H96" s="56"/>
      <c r="I96" s="57"/>
      <c r="J96" s="57"/>
      <c r="K96" s="56"/>
      <c r="L96" s="56"/>
      <c r="M96" s="56"/>
      <c r="N96" s="56">
        <v>480</v>
      </c>
      <c r="O96" s="56">
        <v>87.4</v>
      </c>
      <c r="P96" s="56">
        <v>1</v>
      </c>
      <c r="Q96" s="56">
        <v>400</v>
      </c>
      <c r="R96" s="56">
        <v>116.9</v>
      </c>
      <c r="S96" s="56">
        <v>46.7</v>
      </c>
      <c r="T96" s="56">
        <v>23.4</v>
      </c>
      <c r="U96" s="56">
        <v>23.4</v>
      </c>
      <c r="V96" s="56">
        <v>23.4</v>
      </c>
      <c r="W96" s="56">
        <v>0</v>
      </c>
      <c r="X96" s="56">
        <v>0</v>
      </c>
    </row>
    <row r="97" spans="1:24" ht="12.75">
      <c r="A97" s="114">
        <v>2</v>
      </c>
      <c r="B97" s="112" t="s">
        <v>134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3"/>
    </row>
    <row r="98" spans="1:24" ht="12.75">
      <c r="A98" s="115"/>
      <c r="B98" s="53">
        <v>24</v>
      </c>
      <c r="C98" s="56">
        <v>80.4</v>
      </c>
      <c r="D98" s="56">
        <v>24</v>
      </c>
      <c r="E98" s="56">
        <v>80.4</v>
      </c>
      <c r="F98" s="56" t="s">
        <v>65</v>
      </c>
      <c r="G98" s="56"/>
      <c r="H98" s="56"/>
      <c r="I98" s="57"/>
      <c r="J98" s="57"/>
      <c r="K98" s="56"/>
      <c r="L98" s="56"/>
      <c r="M98" s="56"/>
      <c r="N98" s="56">
        <v>480</v>
      </c>
      <c r="O98" s="56">
        <v>87.4</v>
      </c>
      <c r="P98" s="56"/>
      <c r="Q98" s="56"/>
      <c r="R98" s="56">
        <v>116.9</v>
      </c>
      <c r="S98" s="56">
        <v>46.8</v>
      </c>
      <c r="T98" s="56">
        <v>23.4</v>
      </c>
      <c r="U98" s="56">
        <v>23.4</v>
      </c>
      <c r="V98" s="56">
        <v>23.4</v>
      </c>
      <c r="W98" s="56">
        <v>0</v>
      </c>
      <c r="X98" s="56">
        <v>0</v>
      </c>
    </row>
    <row r="99" spans="1:24" ht="25.5">
      <c r="A99" s="58" t="s">
        <v>115</v>
      </c>
      <c r="B99" s="58">
        <f>SUM(B96+B98)</f>
        <v>48</v>
      </c>
      <c r="C99" s="58">
        <f>SUM(C96+C98)</f>
        <v>160.8</v>
      </c>
      <c r="D99" s="58">
        <f>SUM(D96+D98)</f>
        <v>48</v>
      </c>
      <c r="E99" s="58">
        <f>SUM(E96+E98)</f>
        <v>160.8</v>
      </c>
      <c r="F99" s="58" t="s">
        <v>65</v>
      </c>
      <c r="G99" s="58">
        <f aca="true" t="shared" si="11" ref="G99:X99">SUM(G96+G98)</f>
        <v>0</v>
      </c>
      <c r="H99" s="58">
        <f t="shared" si="11"/>
        <v>0</v>
      </c>
      <c r="I99" s="58">
        <f t="shared" si="11"/>
        <v>0</v>
      </c>
      <c r="J99" s="58">
        <f t="shared" si="11"/>
        <v>0</v>
      </c>
      <c r="K99" s="58">
        <f t="shared" si="11"/>
        <v>0</v>
      </c>
      <c r="L99" s="58">
        <f t="shared" si="11"/>
        <v>0</v>
      </c>
      <c r="M99" s="58">
        <f t="shared" si="11"/>
        <v>0</v>
      </c>
      <c r="N99" s="58">
        <f t="shared" si="11"/>
        <v>960</v>
      </c>
      <c r="O99" s="58">
        <f t="shared" si="11"/>
        <v>174.8</v>
      </c>
      <c r="P99" s="58">
        <f t="shared" si="11"/>
        <v>1</v>
      </c>
      <c r="Q99" s="58">
        <f t="shared" si="11"/>
        <v>400</v>
      </c>
      <c r="R99" s="58">
        <f t="shared" si="11"/>
        <v>233.8</v>
      </c>
      <c r="S99" s="58">
        <f t="shared" si="11"/>
        <v>93.5</v>
      </c>
      <c r="T99" s="58">
        <f t="shared" si="11"/>
        <v>46.8</v>
      </c>
      <c r="U99" s="58">
        <f t="shared" si="11"/>
        <v>46.8</v>
      </c>
      <c r="V99" s="58">
        <f t="shared" si="11"/>
        <v>46.8</v>
      </c>
      <c r="W99" s="58">
        <f t="shared" si="11"/>
        <v>0</v>
      </c>
      <c r="X99" s="58">
        <f t="shared" si="11"/>
        <v>0</v>
      </c>
    </row>
    <row r="100" spans="1:24" ht="12.75">
      <c r="A100" s="114">
        <v>1</v>
      </c>
      <c r="B100" s="112" t="s">
        <v>81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3"/>
    </row>
    <row r="101" spans="1:24" ht="12.75">
      <c r="A101" s="115"/>
      <c r="B101" s="53">
        <v>24</v>
      </c>
      <c r="C101" s="56">
        <v>80.4</v>
      </c>
      <c r="D101" s="56">
        <v>24</v>
      </c>
      <c r="E101" s="56">
        <v>80.4</v>
      </c>
      <c r="F101" s="56" t="s">
        <v>65</v>
      </c>
      <c r="G101" s="56"/>
      <c r="H101" s="56"/>
      <c r="I101" s="57"/>
      <c r="J101" s="57"/>
      <c r="K101" s="56"/>
      <c r="L101" s="56"/>
      <c r="M101" s="56"/>
      <c r="N101" s="56">
        <v>700</v>
      </c>
      <c r="O101" s="56">
        <v>87.4</v>
      </c>
      <c r="P101" s="56"/>
      <c r="Q101" s="56"/>
      <c r="R101" s="56">
        <v>116.9</v>
      </c>
      <c r="S101" s="56">
        <v>46.7</v>
      </c>
      <c r="T101" s="56">
        <v>23.4</v>
      </c>
      <c r="U101" s="56">
        <v>23.4</v>
      </c>
      <c r="V101" s="56">
        <v>23.4</v>
      </c>
      <c r="W101" s="56">
        <v>0</v>
      </c>
      <c r="X101" s="56">
        <v>0</v>
      </c>
    </row>
    <row r="102" spans="1:24" ht="12.75">
      <c r="A102" s="114">
        <v>1</v>
      </c>
      <c r="B102" s="112" t="s">
        <v>82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3"/>
    </row>
    <row r="103" spans="1:24" ht="12.75">
      <c r="A103" s="115"/>
      <c r="B103" s="53">
        <v>16</v>
      </c>
      <c r="C103" s="56">
        <v>67.2</v>
      </c>
      <c r="D103" s="56">
        <v>16</v>
      </c>
      <c r="E103" s="56">
        <v>67.2</v>
      </c>
      <c r="F103" s="56" t="s">
        <v>65</v>
      </c>
      <c r="G103" s="56"/>
      <c r="H103" s="56"/>
      <c r="I103" s="57"/>
      <c r="J103" s="57"/>
      <c r="K103" s="56"/>
      <c r="L103" s="56"/>
      <c r="M103" s="56"/>
      <c r="N103" s="56">
        <v>500</v>
      </c>
      <c r="O103" s="56">
        <v>73</v>
      </c>
      <c r="P103" s="56"/>
      <c r="Q103" s="56"/>
      <c r="R103" s="56">
        <v>97.7</v>
      </c>
      <c r="S103" s="56">
        <v>39.1</v>
      </c>
      <c r="T103" s="62">
        <v>19.54</v>
      </c>
      <c r="U103" s="62">
        <v>19.54</v>
      </c>
      <c r="V103" s="62">
        <v>19.54</v>
      </c>
      <c r="W103" s="56">
        <v>0</v>
      </c>
      <c r="X103" s="56">
        <v>0</v>
      </c>
    </row>
    <row r="104" spans="1:24" ht="12.75">
      <c r="A104" s="114">
        <v>2</v>
      </c>
      <c r="B104" s="112" t="s">
        <v>83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3"/>
    </row>
    <row r="105" spans="1:24" ht="12.75">
      <c r="A105" s="115"/>
      <c r="B105" s="53">
        <v>10</v>
      </c>
      <c r="C105" s="56">
        <v>55.3</v>
      </c>
      <c r="D105" s="56">
        <v>10</v>
      </c>
      <c r="E105" s="56">
        <v>55.3</v>
      </c>
      <c r="F105" s="56" t="s">
        <v>65</v>
      </c>
      <c r="G105" s="56"/>
      <c r="H105" s="56"/>
      <c r="I105" s="57"/>
      <c r="J105" s="57"/>
      <c r="K105" s="56"/>
      <c r="L105" s="56"/>
      <c r="M105" s="56"/>
      <c r="N105" s="56">
        <v>300</v>
      </c>
      <c r="O105" s="56">
        <v>60.1</v>
      </c>
      <c r="P105" s="56"/>
      <c r="Q105" s="56"/>
      <c r="R105" s="56">
        <v>80.4</v>
      </c>
      <c r="S105" s="56">
        <v>32.1</v>
      </c>
      <c r="T105" s="56">
        <v>16.1</v>
      </c>
      <c r="U105" s="56">
        <v>16.1</v>
      </c>
      <c r="V105" s="56">
        <v>16.1</v>
      </c>
      <c r="W105" s="56">
        <v>0</v>
      </c>
      <c r="X105" s="56">
        <v>0</v>
      </c>
    </row>
    <row r="106" spans="1:24" ht="25.5">
      <c r="A106" s="58" t="s">
        <v>115</v>
      </c>
      <c r="B106" s="58">
        <f>SUM(B103+B105)</f>
        <v>26</v>
      </c>
      <c r="C106" s="58">
        <f>SUM(C103+C105)</f>
        <v>122.5</v>
      </c>
      <c r="D106" s="58">
        <f>SUM(D103+D105)</f>
        <v>26</v>
      </c>
      <c r="E106" s="58">
        <f>SUM(E103+E105)</f>
        <v>122.5</v>
      </c>
      <c r="F106" s="58" t="s">
        <v>65</v>
      </c>
      <c r="G106" s="58">
        <f aca="true" t="shared" si="12" ref="G106:X106">SUM(G103+G105)</f>
        <v>0</v>
      </c>
      <c r="H106" s="58">
        <f t="shared" si="12"/>
        <v>0</v>
      </c>
      <c r="I106" s="58">
        <f t="shared" si="12"/>
        <v>0</v>
      </c>
      <c r="J106" s="58">
        <f t="shared" si="12"/>
        <v>0</v>
      </c>
      <c r="K106" s="58">
        <f t="shared" si="12"/>
        <v>0</v>
      </c>
      <c r="L106" s="58">
        <f t="shared" si="12"/>
        <v>0</v>
      </c>
      <c r="M106" s="58">
        <f t="shared" si="12"/>
        <v>0</v>
      </c>
      <c r="N106" s="58">
        <f t="shared" si="12"/>
        <v>800</v>
      </c>
      <c r="O106" s="58">
        <f t="shared" si="12"/>
        <v>133.1</v>
      </c>
      <c r="P106" s="58">
        <f t="shared" si="12"/>
        <v>0</v>
      </c>
      <c r="Q106" s="58">
        <f t="shared" si="12"/>
        <v>0</v>
      </c>
      <c r="R106" s="58">
        <f t="shared" si="12"/>
        <v>178.10000000000002</v>
      </c>
      <c r="S106" s="58">
        <f t="shared" si="12"/>
        <v>71.2</v>
      </c>
      <c r="T106" s="63">
        <f t="shared" si="12"/>
        <v>35.64</v>
      </c>
      <c r="U106" s="63">
        <f t="shared" si="12"/>
        <v>35.64</v>
      </c>
      <c r="V106" s="63">
        <f t="shared" si="12"/>
        <v>35.64</v>
      </c>
      <c r="W106" s="58">
        <f t="shared" si="12"/>
        <v>0</v>
      </c>
      <c r="X106" s="58">
        <f t="shared" si="12"/>
        <v>0</v>
      </c>
    </row>
    <row r="107" spans="1:24" ht="12.75">
      <c r="A107" s="114">
        <v>1</v>
      </c>
      <c r="B107" s="112" t="s">
        <v>84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3"/>
    </row>
    <row r="108" spans="1:24" ht="12.75">
      <c r="A108" s="115"/>
      <c r="B108" s="53">
        <v>14</v>
      </c>
      <c r="C108" s="56">
        <v>63.7</v>
      </c>
      <c r="D108" s="56">
        <v>14</v>
      </c>
      <c r="E108" s="56">
        <v>63.7</v>
      </c>
      <c r="F108" s="56" t="s">
        <v>65</v>
      </c>
      <c r="G108" s="56"/>
      <c r="H108" s="56"/>
      <c r="I108" s="57"/>
      <c r="J108" s="57"/>
      <c r="K108" s="56"/>
      <c r="L108" s="56"/>
      <c r="M108" s="56"/>
      <c r="N108" s="56">
        <v>300</v>
      </c>
      <c r="O108" s="56">
        <v>69.2</v>
      </c>
      <c r="P108" s="56"/>
      <c r="Q108" s="56"/>
      <c r="R108" s="62">
        <v>92.6</v>
      </c>
      <c r="S108" s="62">
        <v>37</v>
      </c>
      <c r="T108" s="62">
        <v>18.5</v>
      </c>
      <c r="U108" s="62">
        <v>18.5</v>
      </c>
      <c r="V108" s="62">
        <v>18.5</v>
      </c>
      <c r="W108" s="56">
        <v>0</v>
      </c>
      <c r="X108" s="56">
        <v>0</v>
      </c>
    </row>
    <row r="109" spans="1:24" ht="12.75">
      <c r="A109" s="114">
        <v>1</v>
      </c>
      <c r="B109" s="112" t="s">
        <v>85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3"/>
    </row>
    <row r="110" spans="1:24" ht="12.75">
      <c r="A110" s="115"/>
      <c r="B110" s="53">
        <v>18</v>
      </c>
      <c r="C110" s="62">
        <v>70.56</v>
      </c>
      <c r="D110" s="56">
        <v>18</v>
      </c>
      <c r="E110" s="62">
        <v>70.56</v>
      </c>
      <c r="F110" s="56" t="s">
        <v>65</v>
      </c>
      <c r="G110" s="56"/>
      <c r="H110" s="56"/>
      <c r="I110" s="57"/>
      <c r="J110" s="57"/>
      <c r="K110" s="56"/>
      <c r="L110" s="56"/>
      <c r="M110" s="56"/>
      <c r="N110" s="56">
        <v>630</v>
      </c>
      <c r="O110" s="56">
        <v>76.7</v>
      </c>
      <c r="P110" s="56"/>
      <c r="Q110" s="56"/>
      <c r="R110" s="62">
        <v>102.6</v>
      </c>
      <c r="S110" s="62">
        <v>41</v>
      </c>
      <c r="T110" s="62">
        <v>20.5</v>
      </c>
      <c r="U110" s="62">
        <v>20.5</v>
      </c>
      <c r="V110" s="62">
        <v>20.5</v>
      </c>
      <c r="W110" s="56">
        <v>0</v>
      </c>
      <c r="X110" s="56">
        <v>0</v>
      </c>
    </row>
    <row r="111" spans="1:24" ht="12.75">
      <c r="A111" s="114">
        <v>1</v>
      </c>
      <c r="B111" s="112" t="s">
        <v>86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3"/>
    </row>
    <row r="112" spans="1:24" ht="12.75">
      <c r="A112" s="115"/>
      <c r="B112" s="53">
        <v>60</v>
      </c>
      <c r="C112" s="56">
        <v>142.8</v>
      </c>
      <c r="D112" s="56">
        <v>60</v>
      </c>
      <c r="E112" s="56">
        <v>142.8</v>
      </c>
      <c r="F112" s="56" t="s">
        <v>65</v>
      </c>
      <c r="G112" s="56"/>
      <c r="H112" s="56"/>
      <c r="I112" s="57"/>
      <c r="J112" s="57"/>
      <c r="K112" s="56"/>
      <c r="L112" s="56"/>
      <c r="M112" s="56"/>
      <c r="N112" s="56">
        <v>1000</v>
      </c>
      <c r="O112" s="56">
        <v>155.2</v>
      </c>
      <c r="P112" s="56"/>
      <c r="Q112" s="56"/>
      <c r="R112" s="56">
        <v>207.6</v>
      </c>
      <c r="S112" s="56">
        <v>83.1</v>
      </c>
      <c r="T112" s="56">
        <v>41.5</v>
      </c>
      <c r="U112" s="56">
        <v>41.5</v>
      </c>
      <c r="V112" s="56">
        <v>41.5</v>
      </c>
      <c r="W112" s="56">
        <v>0</v>
      </c>
      <c r="X112" s="56">
        <v>0</v>
      </c>
    </row>
    <row r="113" spans="1:24" ht="12.75">
      <c r="A113" s="114">
        <v>1</v>
      </c>
      <c r="B113" s="112" t="s">
        <v>150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3"/>
    </row>
    <row r="114" spans="1:24" ht="12.75" customHeight="1">
      <c r="A114" s="115"/>
      <c r="B114" s="53">
        <v>42</v>
      </c>
      <c r="C114" s="56">
        <v>110.5</v>
      </c>
      <c r="D114" s="56">
        <v>42</v>
      </c>
      <c r="E114" s="56">
        <v>110.5</v>
      </c>
      <c r="F114" s="56" t="s">
        <v>65</v>
      </c>
      <c r="G114" s="56"/>
      <c r="H114" s="56"/>
      <c r="I114" s="57"/>
      <c r="J114" s="57"/>
      <c r="K114" s="56"/>
      <c r="L114" s="56"/>
      <c r="M114" s="56"/>
      <c r="N114" s="56">
        <v>1000</v>
      </c>
      <c r="O114" s="56">
        <v>120.2</v>
      </c>
      <c r="P114" s="56">
        <v>1</v>
      </c>
      <c r="Q114" s="56">
        <v>500</v>
      </c>
      <c r="R114" s="62">
        <v>160.7</v>
      </c>
      <c r="S114" s="62">
        <v>64.3</v>
      </c>
      <c r="T114" s="62">
        <v>32.15</v>
      </c>
      <c r="U114" s="62">
        <v>32.15</v>
      </c>
      <c r="V114" s="62">
        <v>32.15</v>
      </c>
      <c r="W114" s="56">
        <v>0</v>
      </c>
      <c r="X114" s="56">
        <v>0</v>
      </c>
    </row>
    <row r="115" spans="1:24" ht="25.5" customHeight="1">
      <c r="A115" s="58" t="s">
        <v>112</v>
      </c>
      <c r="B115" s="58">
        <f>SUM(B96+B98+B101+B103+B105+B108+B110+B112+B114)</f>
        <v>232</v>
      </c>
      <c r="C115" s="63">
        <f>SUM(C96+C98+C101+C103+C105+C108+C110+C112+C114)</f>
        <v>751.26</v>
      </c>
      <c r="D115" s="72">
        <f>SUM(D96+D98+D101+D103+D105+D108+D110+D112+D114)</f>
        <v>232</v>
      </c>
      <c r="E115" s="63">
        <f>SUM(E96+E98+E101+E103+E105+E108+E110+E112+E114)</f>
        <v>751.26</v>
      </c>
      <c r="F115" s="58" t="s">
        <v>65</v>
      </c>
      <c r="G115" s="58">
        <f aca="true" t="shared" si="13" ref="G115:X115">SUM(G96+G98+G101+G103+G105+G108+G110+G112+G114)</f>
        <v>0</v>
      </c>
      <c r="H115" s="58">
        <f t="shared" si="13"/>
        <v>0</v>
      </c>
      <c r="I115" s="58">
        <f t="shared" si="13"/>
        <v>0</v>
      </c>
      <c r="J115" s="58">
        <f t="shared" si="13"/>
        <v>0</v>
      </c>
      <c r="K115" s="58">
        <f t="shared" si="13"/>
        <v>0</v>
      </c>
      <c r="L115" s="58">
        <f t="shared" si="13"/>
        <v>0</v>
      </c>
      <c r="M115" s="58">
        <f t="shared" si="13"/>
        <v>0</v>
      </c>
      <c r="N115" s="58">
        <f t="shared" si="13"/>
        <v>5390</v>
      </c>
      <c r="O115" s="58">
        <f t="shared" si="13"/>
        <v>816.6000000000001</v>
      </c>
      <c r="P115" s="58">
        <f t="shared" si="13"/>
        <v>2</v>
      </c>
      <c r="Q115" s="58">
        <f t="shared" si="13"/>
        <v>900</v>
      </c>
      <c r="R115" s="63">
        <f t="shared" si="13"/>
        <v>1092.3000000000002</v>
      </c>
      <c r="S115" s="63">
        <f t="shared" si="13"/>
        <v>436.8</v>
      </c>
      <c r="T115" s="63">
        <f>SUM(T96+T98+T101+T103+T105+T108+T110+T112+T114)</f>
        <v>218.48999999999998</v>
      </c>
      <c r="U115" s="63">
        <f>SUM(U96+U98+U101+U103+U105+U108+U110+U112+U114)</f>
        <v>218.48999999999998</v>
      </c>
      <c r="V115" s="63">
        <f>SUM(V96+V98+V101+V103+V105+V108+V110+V112+V114)</f>
        <v>218.48999999999998</v>
      </c>
      <c r="W115" s="58">
        <f t="shared" si="13"/>
        <v>0</v>
      </c>
      <c r="X115" s="58">
        <f t="shared" si="13"/>
        <v>0</v>
      </c>
    </row>
    <row r="116" spans="1:24" ht="51">
      <c r="A116" s="58" t="s">
        <v>113</v>
      </c>
      <c r="B116" s="58">
        <f>SUM(B85+B93+B115)</f>
        <v>449</v>
      </c>
      <c r="C116" s="63">
        <f>SUM(C85+C93+C115)</f>
        <v>1877.66</v>
      </c>
      <c r="D116" s="72">
        <f>SUM(D85+D93+D115)</f>
        <v>447</v>
      </c>
      <c r="E116" s="63">
        <f>SUM(E85+E93+E115)</f>
        <v>1869.66</v>
      </c>
      <c r="F116" s="58" t="s">
        <v>65</v>
      </c>
      <c r="G116" s="58">
        <f>SUM(G85+G93+G115)</f>
        <v>0</v>
      </c>
      <c r="H116" s="58">
        <f>SUM(H85+H93+H115)</f>
        <v>0</v>
      </c>
      <c r="I116" s="58">
        <f>SUM(I85+I93+I115)</f>
        <v>0</v>
      </c>
      <c r="J116" s="58">
        <f>SUM(J85+J93+J115)</f>
        <v>2</v>
      </c>
      <c r="K116" s="58">
        <f>SUM(K85+K93+K115)</f>
        <v>8</v>
      </c>
      <c r="L116" s="58">
        <v>0</v>
      </c>
      <c r="M116" s="58">
        <f aca="true" t="shared" si="14" ref="M116:X116">SUM(M85+M93+M115)</f>
        <v>0</v>
      </c>
      <c r="N116" s="58">
        <f t="shared" si="14"/>
        <v>10490</v>
      </c>
      <c r="O116" s="58">
        <f t="shared" si="14"/>
        <v>1982.2</v>
      </c>
      <c r="P116" s="58">
        <f t="shared" si="14"/>
        <v>4</v>
      </c>
      <c r="Q116" s="58">
        <f t="shared" si="14"/>
        <v>1800</v>
      </c>
      <c r="R116" s="63">
        <f t="shared" si="14"/>
        <v>2187.2000000000003</v>
      </c>
      <c r="S116" s="63">
        <f t="shared" si="14"/>
        <v>874.65</v>
      </c>
      <c r="T116" s="63">
        <f t="shared" si="14"/>
        <v>437.49</v>
      </c>
      <c r="U116" s="63">
        <f t="shared" si="14"/>
        <v>437.49</v>
      </c>
      <c r="V116" s="63">
        <f t="shared" si="14"/>
        <v>437.49</v>
      </c>
      <c r="W116" s="58">
        <f t="shared" si="14"/>
        <v>0</v>
      </c>
      <c r="X116" s="58">
        <f t="shared" si="14"/>
        <v>0</v>
      </c>
    </row>
    <row r="117" spans="1:24" ht="12.75">
      <c r="A117" s="124" t="s">
        <v>68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3"/>
    </row>
    <row r="118" spans="1:24" ht="12.75">
      <c r="A118" s="121" t="s">
        <v>67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3"/>
    </row>
    <row r="119" spans="1:24" ht="12.75">
      <c r="A119" s="114">
        <v>1</v>
      </c>
      <c r="B119" s="112" t="s">
        <v>135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3"/>
    </row>
    <row r="120" spans="1:24" ht="12.75" customHeight="1">
      <c r="A120" s="115"/>
      <c r="B120" s="53">
        <v>50</v>
      </c>
      <c r="C120" s="56">
        <v>126</v>
      </c>
      <c r="D120" s="56">
        <v>50</v>
      </c>
      <c r="E120" s="56">
        <v>126</v>
      </c>
      <c r="F120" s="56" t="s">
        <v>65</v>
      </c>
      <c r="G120" s="56"/>
      <c r="H120" s="56"/>
      <c r="I120" s="57"/>
      <c r="J120" s="57"/>
      <c r="K120" s="56"/>
      <c r="L120" s="56"/>
      <c r="M120" s="56"/>
      <c r="N120" s="56">
        <v>1100</v>
      </c>
      <c r="O120" s="56">
        <v>137</v>
      </c>
      <c r="P120" s="56">
        <v>1</v>
      </c>
      <c r="Q120" s="56">
        <v>250</v>
      </c>
      <c r="R120" s="56">
        <v>183.2</v>
      </c>
      <c r="S120" s="56">
        <v>73.4</v>
      </c>
      <c r="T120" s="56">
        <v>36.6</v>
      </c>
      <c r="U120" s="56">
        <v>36.6</v>
      </c>
      <c r="V120" s="56">
        <v>36.6</v>
      </c>
      <c r="W120" s="56">
        <v>0</v>
      </c>
      <c r="X120" s="56">
        <v>0</v>
      </c>
    </row>
    <row r="121" spans="1:24" ht="25.5">
      <c r="A121" s="58" t="s">
        <v>109</v>
      </c>
      <c r="B121" s="58">
        <f>SUM(B120)</f>
        <v>50</v>
      </c>
      <c r="C121" s="58">
        <f aca="true" t="shared" si="15" ref="C121:X121">SUM(C120)</f>
        <v>126</v>
      </c>
      <c r="D121" s="58">
        <f t="shared" si="15"/>
        <v>50</v>
      </c>
      <c r="E121" s="58">
        <f t="shared" si="15"/>
        <v>126</v>
      </c>
      <c r="F121" s="58" t="s">
        <v>65</v>
      </c>
      <c r="G121" s="58">
        <f t="shared" si="15"/>
        <v>0</v>
      </c>
      <c r="H121" s="58">
        <f t="shared" si="15"/>
        <v>0</v>
      </c>
      <c r="I121" s="58">
        <f t="shared" si="15"/>
        <v>0</v>
      </c>
      <c r="J121" s="58">
        <f t="shared" si="15"/>
        <v>0</v>
      </c>
      <c r="K121" s="58">
        <f t="shared" si="15"/>
        <v>0</v>
      </c>
      <c r="L121" s="58">
        <f t="shared" si="15"/>
        <v>0</v>
      </c>
      <c r="M121" s="58">
        <f t="shared" si="15"/>
        <v>0</v>
      </c>
      <c r="N121" s="58">
        <f t="shared" si="15"/>
        <v>1100</v>
      </c>
      <c r="O121" s="58">
        <f t="shared" si="15"/>
        <v>137</v>
      </c>
      <c r="P121" s="58">
        <f t="shared" si="15"/>
        <v>1</v>
      </c>
      <c r="Q121" s="58">
        <f t="shared" si="15"/>
        <v>250</v>
      </c>
      <c r="R121" s="58">
        <f t="shared" si="15"/>
        <v>183.2</v>
      </c>
      <c r="S121" s="58">
        <f t="shared" si="15"/>
        <v>73.4</v>
      </c>
      <c r="T121" s="58">
        <f t="shared" si="15"/>
        <v>36.6</v>
      </c>
      <c r="U121" s="58">
        <f t="shared" si="15"/>
        <v>36.6</v>
      </c>
      <c r="V121" s="58">
        <f t="shared" si="15"/>
        <v>36.6</v>
      </c>
      <c r="W121" s="58">
        <f t="shared" si="15"/>
        <v>0</v>
      </c>
      <c r="X121" s="58">
        <f t="shared" si="15"/>
        <v>0</v>
      </c>
    </row>
    <row r="122" spans="1:24" ht="12.75">
      <c r="A122" s="124" t="s">
        <v>69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3"/>
    </row>
    <row r="123" spans="1:24" ht="12.75">
      <c r="A123" s="121" t="s">
        <v>64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3"/>
    </row>
    <row r="124" spans="1:24" ht="12.75">
      <c r="A124" s="114">
        <v>1</v>
      </c>
      <c r="B124" s="112" t="s">
        <v>136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3"/>
    </row>
    <row r="125" spans="1:25" ht="12.75" customHeight="1">
      <c r="A125" s="115"/>
      <c r="B125" s="53">
        <v>78</v>
      </c>
      <c r="C125" s="56">
        <v>173.2</v>
      </c>
      <c r="D125" s="56">
        <v>78</v>
      </c>
      <c r="E125" s="56">
        <v>173.2</v>
      </c>
      <c r="F125" s="56" t="s">
        <v>65</v>
      </c>
      <c r="G125" s="56"/>
      <c r="H125" s="56"/>
      <c r="I125" s="57"/>
      <c r="J125" s="57"/>
      <c r="K125" s="56"/>
      <c r="L125" s="56"/>
      <c r="M125" s="56">
        <v>45</v>
      </c>
      <c r="N125" s="56">
        <v>2500</v>
      </c>
      <c r="O125" s="56">
        <v>250</v>
      </c>
      <c r="P125" s="56">
        <v>1</v>
      </c>
      <c r="Q125" s="56">
        <v>250</v>
      </c>
      <c r="R125" s="56">
        <v>660.9</v>
      </c>
      <c r="S125" s="56">
        <v>264.4</v>
      </c>
      <c r="T125" s="62">
        <v>132.18</v>
      </c>
      <c r="U125" s="62">
        <v>132.18</v>
      </c>
      <c r="V125" s="62">
        <v>132.18</v>
      </c>
      <c r="W125" s="56">
        <v>0</v>
      </c>
      <c r="X125" s="56">
        <v>0</v>
      </c>
      <c r="Y125">
        <f aca="true" t="shared" si="16" ref="Y125:Y134">SUM(S125:V125)</f>
        <v>660.94</v>
      </c>
    </row>
    <row r="126" spans="1:25" ht="25.5">
      <c r="A126" s="58" t="s">
        <v>110</v>
      </c>
      <c r="B126" s="58">
        <f>SUM(B125)</f>
        <v>78</v>
      </c>
      <c r="C126" s="58">
        <f aca="true" t="shared" si="17" ref="C126:X126">SUM(C125)</f>
        <v>173.2</v>
      </c>
      <c r="D126" s="58">
        <f t="shared" si="17"/>
        <v>78</v>
      </c>
      <c r="E126" s="58">
        <f t="shared" si="17"/>
        <v>173.2</v>
      </c>
      <c r="F126" s="58" t="s">
        <v>65</v>
      </c>
      <c r="G126" s="58">
        <f t="shared" si="17"/>
        <v>0</v>
      </c>
      <c r="H126" s="58">
        <f t="shared" si="17"/>
        <v>0</v>
      </c>
      <c r="I126" s="58">
        <f t="shared" si="17"/>
        <v>0</v>
      </c>
      <c r="J126" s="58">
        <f t="shared" si="17"/>
        <v>0</v>
      </c>
      <c r="K126" s="58">
        <f t="shared" si="17"/>
        <v>0</v>
      </c>
      <c r="L126" s="58">
        <f t="shared" si="17"/>
        <v>0</v>
      </c>
      <c r="M126" s="58">
        <f t="shared" si="17"/>
        <v>45</v>
      </c>
      <c r="N126" s="58">
        <f t="shared" si="17"/>
        <v>2500</v>
      </c>
      <c r="O126" s="58">
        <f t="shared" si="17"/>
        <v>250</v>
      </c>
      <c r="P126" s="58">
        <f t="shared" si="17"/>
        <v>1</v>
      </c>
      <c r="Q126" s="58">
        <f t="shared" si="17"/>
        <v>250</v>
      </c>
      <c r="R126" s="58">
        <f t="shared" si="17"/>
        <v>660.9</v>
      </c>
      <c r="S126" s="58">
        <f t="shared" si="17"/>
        <v>264.4</v>
      </c>
      <c r="T126" s="63">
        <f t="shared" si="17"/>
        <v>132.18</v>
      </c>
      <c r="U126" s="63">
        <f t="shared" si="17"/>
        <v>132.18</v>
      </c>
      <c r="V126" s="63">
        <f t="shared" si="17"/>
        <v>132.18</v>
      </c>
      <c r="W126" s="58">
        <f t="shared" si="17"/>
        <v>0</v>
      </c>
      <c r="X126" s="58">
        <f t="shared" si="17"/>
        <v>0</v>
      </c>
      <c r="Y126">
        <f t="shared" si="16"/>
        <v>660.94</v>
      </c>
    </row>
    <row r="127" spans="1:25" ht="12.75">
      <c r="A127" s="121" t="s">
        <v>67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3"/>
      <c r="Y127">
        <f t="shared" si="16"/>
        <v>0</v>
      </c>
    </row>
    <row r="128" spans="1:25" ht="12.75">
      <c r="A128" s="114">
        <v>1</v>
      </c>
      <c r="B128" s="112" t="s">
        <v>137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3"/>
      <c r="Y128">
        <f t="shared" si="16"/>
        <v>0</v>
      </c>
    </row>
    <row r="129" spans="1:25" ht="12.75">
      <c r="A129" s="115"/>
      <c r="B129" s="53">
        <v>69</v>
      </c>
      <c r="C129" s="56">
        <v>248</v>
      </c>
      <c r="D129" s="56">
        <v>69</v>
      </c>
      <c r="E129" s="56">
        <v>248</v>
      </c>
      <c r="F129" s="56" t="s">
        <v>65</v>
      </c>
      <c r="G129" s="56"/>
      <c r="H129" s="56"/>
      <c r="I129" s="57"/>
      <c r="J129" s="57"/>
      <c r="K129" s="56"/>
      <c r="L129" s="56"/>
      <c r="M129" s="56">
        <v>3950</v>
      </c>
      <c r="N129" s="56">
        <v>6100</v>
      </c>
      <c r="O129" s="56">
        <v>270</v>
      </c>
      <c r="P129" s="56">
        <v>1</v>
      </c>
      <c r="Q129" s="56">
        <v>400</v>
      </c>
      <c r="R129" s="62">
        <v>1783</v>
      </c>
      <c r="S129" s="62">
        <v>713.2</v>
      </c>
      <c r="T129" s="62">
        <v>356.6</v>
      </c>
      <c r="U129" s="62">
        <v>356.6</v>
      </c>
      <c r="V129" s="62">
        <v>356.6</v>
      </c>
      <c r="W129" s="56">
        <v>0</v>
      </c>
      <c r="X129" s="56">
        <v>0</v>
      </c>
      <c r="Y129">
        <f t="shared" si="16"/>
        <v>1783</v>
      </c>
    </row>
    <row r="130" spans="1:25" ht="12.75">
      <c r="A130" s="114">
        <v>1</v>
      </c>
      <c r="B130" s="112" t="s">
        <v>138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3"/>
      <c r="Y130">
        <f t="shared" si="16"/>
        <v>0</v>
      </c>
    </row>
    <row r="131" spans="1:25" ht="12.75">
      <c r="A131" s="115"/>
      <c r="B131" s="53">
        <v>13</v>
      </c>
      <c r="C131" s="56">
        <v>80</v>
      </c>
      <c r="D131" s="56">
        <v>13</v>
      </c>
      <c r="E131" s="56">
        <v>80</v>
      </c>
      <c r="F131" s="56" t="s">
        <v>65</v>
      </c>
      <c r="G131" s="56"/>
      <c r="H131" s="56"/>
      <c r="I131" s="57"/>
      <c r="J131" s="57"/>
      <c r="K131" s="56"/>
      <c r="L131" s="56"/>
      <c r="M131" s="56">
        <v>348</v>
      </c>
      <c r="N131" s="56">
        <v>680</v>
      </c>
      <c r="O131" s="56">
        <v>100</v>
      </c>
      <c r="P131" s="56">
        <v>1</v>
      </c>
      <c r="Q131" s="56">
        <v>100</v>
      </c>
      <c r="R131" s="62">
        <v>142</v>
      </c>
      <c r="S131" s="62">
        <v>56.8</v>
      </c>
      <c r="T131" s="62">
        <v>28.4</v>
      </c>
      <c r="U131" s="62">
        <v>28.4</v>
      </c>
      <c r="V131" s="62">
        <v>28.4</v>
      </c>
      <c r="W131" s="56">
        <v>0</v>
      </c>
      <c r="X131" s="56">
        <v>0</v>
      </c>
      <c r="Y131">
        <f t="shared" si="16"/>
        <v>142</v>
      </c>
    </row>
    <row r="132" spans="1:25" ht="12.75">
      <c r="A132" s="114">
        <v>1</v>
      </c>
      <c r="B132" s="112" t="s">
        <v>139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3"/>
      <c r="Y132">
        <f t="shared" si="16"/>
        <v>0</v>
      </c>
    </row>
    <row r="133" spans="1:25" ht="12.75" customHeight="1">
      <c r="A133" s="115"/>
      <c r="B133" s="53">
        <v>40</v>
      </c>
      <c r="C133" s="56">
        <v>240</v>
      </c>
      <c r="D133" s="56">
        <v>40</v>
      </c>
      <c r="E133" s="56">
        <v>240</v>
      </c>
      <c r="F133" s="56" t="s">
        <v>65</v>
      </c>
      <c r="G133" s="56"/>
      <c r="H133" s="56"/>
      <c r="I133" s="57"/>
      <c r="J133" s="57"/>
      <c r="K133" s="56"/>
      <c r="L133" s="56"/>
      <c r="M133" s="56">
        <v>1500</v>
      </c>
      <c r="N133" s="56"/>
      <c r="O133" s="56">
        <v>260</v>
      </c>
      <c r="P133" s="56">
        <v>1</v>
      </c>
      <c r="Q133" s="56">
        <v>1000</v>
      </c>
      <c r="R133" s="62">
        <v>300</v>
      </c>
      <c r="S133" s="62">
        <v>120</v>
      </c>
      <c r="T133" s="62">
        <v>60</v>
      </c>
      <c r="U133" s="62">
        <v>60</v>
      </c>
      <c r="V133" s="62">
        <v>60</v>
      </c>
      <c r="W133" s="56">
        <v>0</v>
      </c>
      <c r="X133" s="56">
        <v>0</v>
      </c>
      <c r="Y133">
        <f t="shared" si="16"/>
        <v>300</v>
      </c>
    </row>
    <row r="134" spans="1:25" ht="25.5" customHeight="1">
      <c r="A134" s="58" t="s">
        <v>111</v>
      </c>
      <c r="B134" s="58">
        <f>SUM(B129+B131+B133)</f>
        <v>122</v>
      </c>
      <c r="C134" s="58">
        <f aca="true" t="shared" si="18" ref="C134:X134">SUM(C129+C131+C133)</f>
        <v>568</v>
      </c>
      <c r="D134" s="58">
        <f t="shared" si="18"/>
        <v>122</v>
      </c>
      <c r="E134" s="58">
        <f t="shared" si="18"/>
        <v>568</v>
      </c>
      <c r="F134" s="58" t="s">
        <v>65</v>
      </c>
      <c r="G134" s="58">
        <f t="shared" si="18"/>
        <v>0</v>
      </c>
      <c r="H134" s="58">
        <f t="shared" si="18"/>
        <v>0</v>
      </c>
      <c r="I134" s="58">
        <f t="shared" si="18"/>
        <v>0</v>
      </c>
      <c r="J134" s="58">
        <f t="shared" si="18"/>
        <v>0</v>
      </c>
      <c r="K134" s="58">
        <f t="shared" si="18"/>
        <v>0</v>
      </c>
      <c r="L134" s="58">
        <f t="shared" si="18"/>
        <v>0</v>
      </c>
      <c r="M134" s="58">
        <f t="shared" si="18"/>
        <v>5798</v>
      </c>
      <c r="N134" s="58">
        <f t="shared" si="18"/>
        <v>6780</v>
      </c>
      <c r="O134" s="58">
        <f t="shared" si="18"/>
        <v>630</v>
      </c>
      <c r="P134" s="58">
        <f t="shared" si="18"/>
        <v>3</v>
      </c>
      <c r="Q134" s="58">
        <f t="shared" si="18"/>
        <v>1500</v>
      </c>
      <c r="R134" s="63">
        <f t="shared" si="18"/>
        <v>2225</v>
      </c>
      <c r="S134" s="63">
        <f t="shared" si="18"/>
        <v>890</v>
      </c>
      <c r="T134" s="63">
        <f t="shared" si="18"/>
        <v>445</v>
      </c>
      <c r="U134" s="63">
        <f t="shared" si="18"/>
        <v>445</v>
      </c>
      <c r="V134" s="63">
        <f t="shared" si="18"/>
        <v>445</v>
      </c>
      <c r="W134" s="58">
        <f t="shared" si="18"/>
        <v>0</v>
      </c>
      <c r="X134" s="58">
        <f t="shared" si="18"/>
        <v>0</v>
      </c>
      <c r="Y134">
        <f t="shared" si="16"/>
        <v>2225</v>
      </c>
    </row>
    <row r="135" spans="1:25" ht="51">
      <c r="A135" s="58" t="s">
        <v>113</v>
      </c>
      <c r="B135" s="58">
        <f>SUM(B126+B134)</f>
        <v>200</v>
      </c>
      <c r="C135" s="58">
        <f aca="true" t="shared" si="19" ref="C135:X135">SUM(C126+C134)</f>
        <v>741.2</v>
      </c>
      <c r="D135" s="58">
        <f t="shared" si="19"/>
        <v>200</v>
      </c>
      <c r="E135" s="58">
        <f t="shared" si="19"/>
        <v>741.2</v>
      </c>
      <c r="F135" s="58" t="s">
        <v>65</v>
      </c>
      <c r="G135" s="58">
        <f t="shared" si="19"/>
        <v>0</v>
      </c>
      <c r="H135" s="58">
        <f t="shared" si="19"/>
        <v>0</v>
      </c>
      <c r="I135" s="58">
        <f t="shared" si="19"/>
        <v>0</v>
      </c>
      <c r="J135" s="58">
        <f t="shared" si="19"/>
        <v>0</v>
      </c>
      <c r="K135" s="58">
        <f t="shared" si="19"/>
        <v>0</v>
      </c>
      <c r="L135" s="58">
        <f t="shared" si="19"/>
        <v>0</v>
      </c>
      <c r="M135" s="58">
        <f t="shared" si="19"/>
        <v>5843</v>
      </c>
      <c r="N135" s="58">
        <f t="shared" si="19"/>
        <v>9280</v>
      </c>
      <c r="O135" s="58">
        <f t="shared" si="19"/>
        <v>880</v>
      </c>
      <c r="P135" s="58">
        <f t="shared" si="19"/>
        <v>4</v>
      </c>
      <c r="Q135" s="58">
        <f t="shared" si="19"/>
        <v>1750</v>
      </c>
      <c r="R135" s="63">
        <f t="shared" si="19"/>
        <v>2885.9</v>
      </c>
      <c r="S135" s="63">
        <f t="shared" si="19"/>
        <v>1154.4</v>
      </c>
      <c r="T135" s="63">
        <f t="shared" si="19"/>
        <v>577.1800000000001</v>
      </c>
      <c r="U135" s="63">
        <f t="shared" si="19"/>
        <v>577.1800000000001</v>
      </c>
      <c r="V135" s="63">
        <f t="shared" si="19"/>
        <v>577.1800000000001</v>
      </c>
      <c r="W135" s="58">
        <f t="shared" si="19"/>
        <v>0</v>
      </c>
      <c r="X135" s="58">
        <f t="shared" si="19"/>
        <v>0</v>
      </c>
      <c r="Y135">
        <f>SUM(S135:V135)</f>
        <v>2885.9400000000005</v>
      </c>
    </row>
    <row r="136" spans="1:25" ht="12.75">
      <c r="A136" s="124" t="s">
        <v>70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3"/>
      <c r="Y136">
        <f>SUM(S136:V136)</f>
        <v>0</v>
      </c>
    </row>
    <row r="137" spans="1:25" ht="12.75">
      <c r="A137" s="121" t="s">
        <v>64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3"/>
      <c r="Y137">
        <f>SUM(S137:V137)</f>
        <v>0</v>
      </c>
    </row>
    <row r="138" spans="1:25" ht="12.75">
      <c r="A138" s="114">
        <v>1</v>
      </c>
      <c r="B138" s="112" t="s">
        <v>140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3"/>
      <c r="Y138">
        <f>SUM(S138:V138)</f>
        <v>0</v>
      </c>
    </row>
    <row r="139" spans="1:25" ht="12.75">
      <c r="A139" s="115"/>
      <c r="B139" s="53">
        <v>96</v>
      </c>
      <c r="C139" s="56">
        <v>250</v>
      </c>
      <c r="D139" s="56">
        <v>96</v>
      </c>
      <c r="E139" s="56">
        <v>250</v>
      </c>
      <c r="F139" s="56" t="s">
        <v>65</v>
      </c>
      <c r="G139" s="56"/>
      <c r="H139" s="56"/>
      <c r="I139" s="57"/>
      <c r="J139" s="57"/>
      <c r="K139" s="56"/>
      <c r="L139" s="56"/>
      <c r="M139" s="56"/>
      <c r="N139" s="56">
        <v>4580</v>
      </c>
      <c r="O139" s="56">
        <v>250</v>
      </c>
      <c r="P139" s="56">
        <v>1</v>
      </c>
      <c r="Q139" s="56">
        <v>250</v>
      </c>
      <c r="R139" s="56">
        <v>255.6</v>
      </c>
      <c r="S139" s="62">
        <f>R139*0.4</f>
        <v>102.24000000000001</v>
      </c>
      <c r="T139" s="62">
        <f>R139*0.2</f>
        <v>51.120000000000005</v>
      </c>
      <c r="U139" s="62">
        <f>R139*0.2</f>
        <v>51.120000000000005</v>
      </c>
      <c r="V139" s="62">
        <f>R139*0.2</f>
        <v>51.120000000000005</v>
      </c>
      <c r="W139" s="56">
        <v>0</v>
      </c>
      <c r="X139" s="56">
        <v>0</v>
      </c>
      <c r="Y139">
        <f>SUM(S139:V139)</f>
        <v>255.60000000000002</v>
      </c>
    </row>
    <row r="140" spans="1:25" ht="12.75">
      <c r="A140" s="114">
        <v>1</v>
      </c>
      <c r="B140" s="112" t="s">
        <v>141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3"/>
      <c r="Y140">
        <f aca="true" t="shared" si="20" ref="Y140:Y179">SUM(S140:V140)</f>
        <v>0</v>
      </c>
    </row>
    <row r="141" spans="1:25" ht="12.75">
      <c r="A141" s="115"/>
      <c r="B141" s="53">
        <v>94</v>
      </c>
      <c r="C141" s="56">
        <v>362</v>
      </c>
      <c r="D141" s="56">
        <v>94</v>
      </c>
      <c r="E141" s="56">
        <v>362</v>
      </c>
      <c r="F141" s="56" t="s">
        <v>65</v>
      </c>
      <c r="G141" s="56"/>
      <c r="H141" s="56"/>
      <c r="I141" s="57"/>
      <c r="J141" s="57"/>
      <c r="K141" s="56"/>
      <c r="L141" s="56"/>
      <c r="M141" s="56">
        <v>250</v>
      </c>
      <c r="N141" s="56">
        <v>3900</v>
      </c>
      <c r="O141" s="56">
        <v>400</v>
      </c>
      <c r="P141" s="56">
        <v>1</v>
      </c>
      <c r="Q141" s="56">
        <v>400</v>
      </c>
      <c r="R141" s="56">
        <v>628.7</v>
      </c>
      <c r="S141" s="56">
        <v>251.5</v>
      </c>
      <c r="T141" s="62">
        <v>125.75</v>
      </c>
      <c r="U141" s="62">
        <v>125.75</v>
      </c>
      <c r="V141" s="62">
        <v>125.75</v>
      </c>
      <c r="W141" s="56">
        <v>0</v>
      </c>
      <c r="X141" s="56">
        <v>0</v>
      </c>
      <c r="Y141">
        <f t="shared" si="20"/>
        <v>628.75</v>
      </c>
    </row>
    <row r="142" spans="1:25" ht="12.75">
      <c r="A142" s="114">
        <v>1</v>
      </c>
      <c r="B142" s="112" t="s">
        <v>142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3"/>
      <c r="Y142">
        <f t="shared" si="20"/>
        <v>0</v>
      </c>
    </row>
    <row r="143" spans="1:25" ht="12.75">
      <c r="A143" s="115"/>
      <c r="B143" s="53">
        <v>31</v>
      </c>
      <c r="C143" s="56">
        <v>93</v>
      </c>
      <c r="D143" s="56">
        <v>31</v>
      </c>
      <c r="E143" s="56">
        <v>93</v>
      </c>
      <c r="F143" s="56" t="s">
        <v>65</v>
      </c>
      <c r="G143" s="56"/>
      <c r="H143" s="56"/>
      <c r="I143" s="57"/>
      <c r="J143" s="57"/>
      <c r="K143" s="56"/>
      <c r="L143" s="56"/>
      <c r="M143" s="56"/>
      <c r="N143" s="56">
        <v>1500</v>
      </c>
      <c r="O143" s="56">
        <v>93</v>
      </c>
      <c r="P143" s="56">
        <v>1</v>
      </c>
      <c r="Q143" s="56">
        <v>100</v>
      </c>
      <c r="R143" s="56">
        <v>221.3</v>
      </c>
      <c r="S143" s="56">
        <v>88.4</v>
      </c>
      <c r="T143" s="56">
        <v>44.3</v>
      </c>
      <c r="U143" s="56">
        <v>44.3</v>
      </c>
      <c r="V143" s="56">
        <v>44.3</v>
      </c>
      <c r="W143" s="56">
        <v>0</v>
      </c>
      <c r="X143" s="56">
        <v>0</v>
      </c>
      <c r="Y143">
        <f t="shared" si="20"/>
        <v>221.3</v>
      </c>
    </row>
    <row r="144" spans="1:25" ht="12.75">
      <c r="A144" s="114">
        <v>2</v>
      </c>
      <c r="B144" s="112" t="s">
        <v>143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3"/>
      <c r="Y144">
        <f t="shared" si="20"/>
        <v>0</v>
      </c>
    </row>
    <row r="145" spans="1:25" ht="12.75">
      <c r="A145" s="115"/>
      <c r="B145" s="53">
        <v>15</v>
      </c>
      <c r="C145" s="56">
        <v>45</v>
      </c>
      <c r="D145" s="56">
        <v>15</v>
      </c>
      <c r="E145" s="56">
        <v>45</v>
      </c>
      <c r="F145" s="56" t="s">
        <v>65</v>
      </c>
      <c r="G145" s="56"/>
      <c r="H145" s="56"/>
      <c r="I145" s="57"/>
      <c r="J145" s="57"/>
      <c r="K145" s="56"/>
      <c r="L145" s="56"/>
      <c r="M145" s="56"/>
      <c r="N145" s="56">
        <v>700</v>
      </c>
      <c r="O145" s="56">
        <v>45</v>
      </c>
      <c r="P145" s="56"/>
      <c r="Q145" s="56"/>
      <c r="R145" s="62">
        <v>122</v>
      </c>
      <c r="S145" s="62">
        <v>48.8</v>
      </c>
      <c r="T145" s="62">
        <v>24.4</v>
      </c>
      <c r="U145" s="62">
        <v>24.4</v>
      </c>
      <c r="V145" s="62">
        <v>24.4</v>
      </c>
      <c r="W145" s="56">
        <v>0</v>
      </c>
      <c r="X145" s="56">
        <v>0</v>
      </c>
      <c r="Y145">
        <f t="shared" si="20"/>
        <v>122</v>
      </c>
    </row>
    <row r="146" spans="1:25" ht="25.5">
      <c r="A146" s="58" t="s">
        <v>115</v>
      </c>
      <c r="B146" s="58">
        <f>SUM(B143+B145)</f>
        <v>46</v>
      </c>
      <c r="C146" s="58">
        <f>SUM(C143+C145)</f>
        <v>138</v>
      </c>
      <c r="D146" s="58">
        <f>SUM(D143+D145)</f>
        <v>46</v>
      </c>
      <c r="E146" s="58">
        <f>SUM(E143+E145)</f>
        <v>138</v>
      </c>
      <c r="F146" s="58" t="s">
        <v>65</v>
      </c>
      <c r="G146" s="58">
        <f aca="true" t="shared" si="21" ref="G146:X146">SUM(G143+G145)</f>
        <v>0</v>
      </c>
      <c r="H146" s="58">
        <f t="shared" si="21"/>
        <v>0</v>
      </c>
      <c r="I146" s="58">
        <f t="shared" si="21"/>
        <v>0</v>
      </c>
      <c r="J146" s="58">
        <f t="shared" si="21"/>
        <v>0</v>
      </c>
      <c r="K146" s="58">
        <f t="shared" si="21"/>
        <v>0</v>
      </c>
      <c r="L146" s="58">
        <f t="shared" si="21"/>
        <v>0</v>
      </c>
      <c r="M146" s="58">
        <f t="shared" si="21"/>
        <v>0</v>
      </c>
      <c r="N146" s="58">
        <f t="shared" si="21"/>
        <v>2200</v>
      </c>
      <c r="O146" s="58">
        <f t="shared" si="21"/>
        <v>138</v>
      </c>
      <c r="P146" s="58">
        <f t="shared" si="21"/>
        <v>1</v>
      </c>
      <c r="Q146" s="58">
        <f t="shared" si="21"/>
        <v>100</v>
      </c>
      <c r="R146" s="63">
        <f t="shared" si="21"/>
        <v>343.3</v>
      </c>
      <c r="S146" s="63">
        <f t="shared" si="21"/>
        <v>137.2</v>
      </c>
      <c r="T146" s="63">
        <f t="shared" si="21"/>
        <v>68.69999999999999</v>
      </c>
      <c r="U146" s="63">
        <f t="shared" si="21"/>
        <v>68.69999999999999</v>
      </c>
      <c r="V146" s="63">
        <f t="shared" si="21"/>
        <v>68.69999999999999</v>
      </c>
      <c r="W146" s="58">
        <f t="shared" si="21"/>
        <v>0</v>
      </c>
      <c r="X146" s="58">
        <f t="shared" si="21"/>
        <v>0</v>
      </c>
      <c r="Y146">
        <f t="shared" si="20"/>
        <v>343.29999999999995</v>
      </c>
    </row>
    <row r="147" spans="1:25" ht="12.75">
      <c r="A147" s="114">
        <v>1</v>
      </c>
      <c r="B147" s="112" t="s">
        <v>144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3"/>
      <c r="Y147">
        <f t="shared" si="20"/>
        <v>0</v>
      </c>
    </row>
    <row r="148" spans="1:25" ht="12.75">
      <c r="A148" s="115"/>
      <c r="B148" s="53">
        <v>17</v>
      </c>
      <c r="C148" s="56">
        <v>85</v>
      </c>
      <c r="D148" s="56">
        <v>17</v>
      </c>
      <c r="E148" s="56">
        <v>85</v>
      </c>
      <c r="F148" s="56" t="s">
        <v>65</v>
      </c>
      <c r="G148" s="56"/>
      <c r="H148" s="56"/>
      <c r="I148" s="57"/>
      <c r="J148" s="57"/>
      <c r="K148" s="56"/>
      <c r="L148" s="56"/>
      <c r="M148" s="56"/>
      <c r="N148" s="56">
        <v>1500</v>
      </c>
      <c r="O148" s="56">
        <v>100</v>
      </c>
      <c r="P148" s="56">
        <v>1</v>
      </c>
      <c r="Q148" s="56">
        <v>100</v>
      </c>
      <c r="R148" s="56">
        <v>286.4</v>
      </c>
      <c r="S148" s="56">
        <v>114.5</v>
      </c>
      <c r="T148" s="56">
        <v>57.3</v>
      </c>
      <c r="U148" s="56">
        <v>57.3</v>
      </c>
      <c r="V148" s="56">
        <v>57.3</v>
      </c>
      <c r="W148" s="56">
        <v>0</v>
      </c>
      <c r="X148" s="56">
        <v>0</v>
      </c>
      <c r="Y148">
        <f t="shared" si="20"/>
        <v>286.40000000000003</v>
      </c>
    </row>
    <row r="149" spans="1:25" ht="12.75">
      <c r="A149" s="114">
        <v>1</v>
      </c>
      <c r="B149" s="112" t="s">
        <v>116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3"/>
      <c r="Y149">
        <f t="shared" si="20"/>
        <v>0</v>
      </c>
    </row>
    <row r="150" spans="1:25" ht="12.75">
      <c r="A150" s="115"/>
      <c r="B150" s="53">
        <v>24</v>
      </c>
      <c r="C150" s="56">
        <v>80.4</v>
      </c>
      <c r="D150" s="56">
        <v>24</v>
      </c>
      <c r="E150" s="56">
        <v>80.4</v>
      </c>
      <c r="F150" s="56" t="s">
        <v>65</v>
      </c>
      <c r="G150" s="56"/>
      <c r="H150" s="56"/>
      <c r="I150" s="57"/>
      <c r="J150" s="57"/>
      <c r="K150" s="56"/>
      <c r="L150" s="56"/>
      <c r="M150" s="56"/>
      <c r="N150" s="56">
        <v>800</v>
      </c>
      <c r="O150" s="56">
        <v>86.9</v>
      </c>
      <c r="P150" s="56">
        <v>1</v>
      </c>
      <c r="Q150" s="56">
        <v>150</v>
      </c>
      <c r="R150" s="56">
        <v>116.9</v>
      </c>
      <c r="S150" s="56">
        <v>46.7</v>
      </c>
      <c r="T150" s="56">
        <v>23.4</v>
      </c>
      <c r="U150" s="56">
        <v>23.4</v>
      </c>
      <c r="V150" s="56">
        <v>23.4</v>
      </c>
      <c r="W150" s="56">
        <v>0</v>
      </c>
      <c r="X150" s="56">
        <v>0</v>
      </c>
      <c r="Y150">
        <f t="shared" si="20"/>
        <v>116.9</v>
      </c>
    </row>
    <row r="151" spans="1:25" ht="12.75">
      <c r="A151" s="114">
        <v>2</v>
      </c>
      <c r="B151" s="112" t="s">
        <v>117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3"/>
      <c r="Y151">
        <f t="shared" si="20"/>
        <v>0</v>
      </c>
    </row>
    <row r="152" spans="1:25" ht="12.75">
      <c r="A152" s="115"/>
      <c r="B152" s="53">
        <v>20</v>
      </c>
      <c r="C152" s="56">
        <v>74.6</v>
      </c>
      <c r="D152" s="56">
        <v>20</v>
      </c>
      <c r="E152" s="56">
        <v>74.6</v>
      </c>
      <c r="F152" s="56" t="s">
        <v>65</v>
      </c>
      <c r="G152" s="56"/>
      <c r="H152" s="56"/>
      <c r="I152" s="57"/>
      <c r="J152" s="57"/>
      <c r="K152" s="56"/>
      <c r="L152" s="56"/>
      <c r="M152" s="56"/>
      <c r="N152" s="56">
        <v>600</v>
      </c>
      <c r="O152" s="56">
        <v>81.1</v>
      </c>
      <c r="P152" s="56">
        <v>1</v>
      </c>
      <c r="Q152" s="56">
        <v>150</v>
      </c>
      <c r="R152" s="56">
        <v>108.5</v>
      </c>
      <c r="S152" s="56">
        <v>43.4</v>
      </c>
      <c r="T152" s="56">
        <v>21.7</v>
      </c>
      <c r="U152" s="56">
        <v>21.7</v>
      </c>
      <c r="V152" s="56">
        <v>21.7</v>
      </c>
      <c r="W152" s="56">
        <v>0</v>
      </c>
      <c r="X152" s="56">
        <v>0</v>
      </c>
      <c r="Y152">
        <f t="shared" si="20"/>
        <v>108.5</v>
      </c>
    </row>
    <row r="153" spans="1:25" ht="12.75">
      <c r="A153" s="114">
        <v>3</v>
      </c>
      <c r="B153" s="112" t="s">
        <v>118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3"/>
      <c r="Y153">
        <f t="shared" si="20"/>
        <v>0</v>
      </c>
    </row>
    <row r="154" spans="1:25" ht="12.75">
      <c r="A154" s="115"/>
      <c r="B154" s="53">
        <v>40</v>
      </c>
      <c r="C154" s="56">
        <v>106.4</v>
      </c>
      <c r="D154" s="56">
        <v>40</v>
      </c>
      <c r="E154" s="56">
        <v>106.4</v>
      </c>
      <c r="F154" s="56" t="s">
        <v>65</v>
      </c>
      <c r="G154" s="56"/>
      <c r="H154" s="56"/>
      <c r="I154" s="57"/>
      <c r="J154" s="57"/>
      <c r="K154" s="56"/>
      <c r="L154" s="56"/>
      <c r="M154" s="56"/>
      <c r="N154" s="56">
        <v>1200</v>
      </c>
      <c r="O154" s="56">
        <v>115.6</v>
      </c>
      <c r="P154" s="56">
        <v>2</v>
      </c>
      <c r="Q154" s="56">
        <v>200</v>
      </c>
      <c r="R154" s="56">
        <v>154.7</v>
      </c>
      <c r="S154" s="56">
        <v>61.9</v>
      </c>
      <c r="T154" s="62">
        <v>30.95</v>
      </c>
      <c r="U154" s="62">
        <v>30.95</v>
      </c>
      <c r="V154" s="62">
        <v>30.95</v>
      </c>
      <c r="W154" s="56">
        <v>0</v>
      </c>
      <c r="X154" s="56">
        <v>0</v>
      </c>
      <c r="Y154">
        <f t="shared" si="20"/>
        <v>154.75</v>
      </c>
    </row>
    <row r="155" spans="1:25" ht="25.5">
      <c r="A155" s="58" t="s">
        <v>115</v>
      </c>
      <c r="B155" s="58">
        <f>SUM(B150+B152+B154)</f>
        <v>84</v>
      </c>
      <c r="C155" s="58">
        <f aca="true" t="shared" si="22" ref="C155:X155">SUM(C150+C152+C154)</f>
        <v>261.4</v>
      </c>
      <c r="D155" s="58">
        <f t="shared" si="22"/>
        <v>84</v>
      </c>
      <c r="E155" s="58">
        <f t="shared" si="22"/>
        <v>261.4</v>
      </c>
      <c r="F155" s="58" t="s">
        <v>65</v>
      </c>
      <c r="G155" s="58">
        <f t="shared" si="22"/>
        <v>0</v>
      </c>
      <c r="H155" s="58">
        <f t="shared" si="22"/>
        <v>0</v>
      </c>
      <c r="I155" s="58">
        <f t="shared" si="22"/>
        <v>0</v>
      </c>
      <c r="J155" s="58">
        <f t="shared" si="22"/>
        <v>0</v>
      </c>
      <c r="K155" s="58">
        <f t="shared" si="22"/>
        <v>0</v>
      </c>
      <c r="L155" s="58">
        <f t="shared" si="22"/>
        <v>0</v>
      </c>
      <c r="M155" s="58">
        <f t="shared" si="22"/>
        <v>0</v>
      </c>
      <c r="N155" s="58">
        <f t="shared" si="22"/>
        <v>2600</v>
      </c>
      <c r="O155" s="58">
        <f t="shared" si="22"/>
        <v>283.6</v>
      </c>
      <c r="P155" s="58">
        <f t="shared" si="22"/>
        <v>4</v>
      </c>
      <c r="Q155" s="58">
        <f t="shared" si="22"/>
        <v>500</v>
      </c>
      <c r="R155" s="58">
        <f t="shared" si="22"/>
        <v>380.1</v>
      </c>
      <c r="S155" s="58">
        <f t="shared" si="22"/>
        <v>152</v>
      </c>
      <c r="T155" s="63">
        <f t="shared" si="22"/>
        <v>76.05</v>
      </c>
      <c r="U155" s="63">
        <f t="shared" si="22"/>
        <v>76.05</v>
      </c>
      <c r="V155" s="63">
        <f t="shared" si="22"/>
        <v>76.05</v>
      </c>
      <c r="W155" s="58">
        <f t="shared" si="22"/>
        <v>0</v>
      </c>
      <c r="X155" s="58">
        <f t="shared" si="22"/>
        <v>0</v>
      </c>
      <c r="Y155">
        <f t="shared" si="20"/>
        <v>380.15000000000003</v>
      </c>
    </row>
    <row r="156" spans="1:25" ht="12.75">
      <c r="A156" s="114">
        <v>1</v>
      </c>
      <c r="B156" s="112" t="s">
        <v>71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3"/>
      <c r="Y156">
        <f t="shared" si="20"/>
        <v>0</v>
      </c>
    </row>
    <row r="157" spans="1:25" ht="12.75">
      <c r="A157" s="115"/>
      <c r="B157" s="53">
        <v>11</v>
      </c>
      <c r="C157" s="56">
        <v>57.7</v>
      </c>
      <c r="D157" s="56">
        <v>11</v>
      </c>
      <c r="E157" s="56">
        <v>57.7</v>
      </c>
      <c r="F157" s="56" t="s">
        <v>65</v>
      </c>
      <c r="G157" s="56"/>
      <c r="H157" s="56"/>
      <c r="I157" s="57"/>
      <c r="J157" s="57"/>
      <c r="K157" s="56"/>
      <c r="L157" s="56"/>
      <c r="M157" s="56"/>
      <c r="N157" s="56">
        <v>400</v>
      </c>
      <c r="O157" s="56">
        <v>62.7</v>
      </c>
      <c r="P157" s="56">
        <v>1</v>
      </c>
      <c r="Q157" s="56">
        <v>100</v>
      </c>
      <c r="R157" s="56">
        <v>83.9</v>
      </c>
      <c r="S157" s="56">
        <v>33.5</v>
      </c>
      <c r="T157" s="56">
        <v>16.8</v>
      </c>
      <c r="U157" s="56">
        <v>16.8</v>
      </c>
      <c r="V157" s="56">
        <v>16.8</v>
      </c>
      <c r="W157" s="56">
        <v>0</v>
      </c>
      <c r="X157" s="56">
        <v>0</v>
      </c>
      <c r="Y157">
        <f t="shared" si="20"/>
        <v>83.89999999999999</v>
      </c>
    </row>
    <row r="158" spans="1:25" ht="12.75">
      <c r="A158" s="114">
        <v>1</v>
      </c>
      <c r="B158" s="112" t="s">
        <v>119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3"/>
      <c r="Y158">
        <f t="shared" si="20"/>
        <v>0</v>
      </c>
    </row>
    <row r="159" spans="1:25" ht="12.75">
      <c r="A159" s="115"/>
      <c r="B159" s="53">
        <v>30</v>
      </c>
      <c r="C159" s="56">
        <v>92.7</v>
      </c>
      <c r="D159" s="56">
        <v>30</v>
      </c>
      <c r="E159" s="56">
        <v>92.7</v>
      </c>
      <c r="F159" s="56" t="s">
        <v>65</v>
      </c>
      <c r="G159" s="56"/>
      <c r="H159" s="56"/>
      <c r="I159" s="57"/>
      <c r="J159" s="57"/>
      <c r="K159" s="56"/>
      <c r="L159" s="56"/>
      <c r="M159" s="56"/>
      <c r="N159" s="56">
        <v>900</v>
      </c>
      <c r="O159" s="56">
        <v>100.8</v>
      </c>
      <c r="P159" s="56">
        <v>1</v>
      </c>
      <c r="Q159" s="56">
        <v>150</v>
      </c>
      <c r="R159" s="62">
        <v>134.9</v>
      </c>
      <c r="S159" s="62">
        <v>53.9</v>
      </c>
      <c r="T159" s="62">
        <v>27</v>
      </c>
      <c r="U159" s="62">
        <v>27</v>
      </c>
      <c r="V159" s="62">
        <v>27</v>
      </c>
      <c r="W159" s="56">
        <v>0</v>
      </c>
      <c r="X159" s="56">
        <v>0</v>
      </c>
      <c r="Y159">
        <f t="shared" si="20"/>
        <v>134.9</v>
      </c>
    </row>
    <row r="160" spans="1:25" ht="12.75">
      <c r="A160" s="114">
        <v>1</v>
      </c>
      <c r="B160" s="112" t="s">
        <v>120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3"/>
      <c r="Y160">
        <f t="shared" si="20"/>
        <v>0</v>
      </c>
    </row>
    <row r="161" spans="1:25" ht="12.75" customHeight="1">
      <c r="A161" s="115"/>
      <c r="B161" s="53">
        <v>30</v>
      </c>
      <c r="C161" s="56">
        <v>92.7</v>
      </c>
      <c r="D161" s="56">
        <v>30</v>
      </c>
      <c r="E161" s="56">
        <v>92.7</v>
      </c>
      <c r="F161" s="56" t="s">
        <v>65</v>
      </c>
      <c r="G161" s="56"/>
      <c r="H161" s="56"/>
      <c r="I161" s="57"/>
      <c r="J161" s="57"/>
      <c r="K161" s="56"/>
      <c r="L161" s="56"/>
      <c r="M161" s="56"/>
      <c r="N161" s="56">
        <v>900</v>
      </c>
      <c r="O161" s="56">
        <v>100.8</v>
      </c>
      <c r="P161" s="56">
        <v>1</v>
      </c>
      <c r="Q161" s="56">
        <v>150</v>
      </c>
      <c r="R161" s="62">
        <v>134.9</v>
      </c>
      <c r="S161" s="62">
        <v>53.9</v>
      </c>
      <c r="T161" s="62">
        <v>27</v>
      </c>
      <c r="U161" s="62">
        <v>27</v>
      </c>
      <c r="V161" s="62">
        <v>27</v>
      </c>
      <c r="W161" s="56">
        <v>0</v>
      </c>
      <c r="X161" s="56">
        <v>0</v>
      </c>
      <c r="Y161">
        <f t="shared" si="20"/>
        <v>134.9</v>
      </c>
    </row>
    <row r="162" spans="1:25" ht="25.5">
      <c r="A162" s="58" t="s">
        <v>110</v>
      </c>
      <c r="B162" s="58">
        <f>SUM(B139+B141+B143+B145+B148+B150+B152+B154+B157+B159+B161)</f>
        <v>408</v>
      </c>
      <c r="C162" s="58">
        <f>SUM(C139+C141+C143+C145+C148+C150+C152+C154+C157+C159+C161)</f>
        <v>1339.5000000000002</v>
      </c>
      <c r="D162" s="58">
        <f aca="true" t="shared" si="23" ref="D162:X162">SUM(D139+D141+D143+D145+D148+D150+D152+D154+D157+D159+D161)</f>
        <v>408</v>
      </c>
      <c r="E162" s="58">
        <f>SUM(E139+E141+E143+E145+E148+E150+E152+E154+E157+E159+E161)</f>
        <v>1339.5000000000002</v>
      </c>
      <c r="F162" s="58" t="s">
        <v>65</v>
      </c>
      <c r="G162" s="58">
        <f t="shared" si="23"/>
        <v>0</v>
      </c>
      <c r="H162" s="58">
        <f t="shared" si="23"/>
        <v>0</v>
      </c>
      <c r="I162" s="58">
        <f t="shared" si="23"/>
        <v>0</v>
      </c>
      <c r="J162" s="58">
        <f t="shared" si="23"/>
        <v>0</v>
      </c>
      <c r="K162" s="58">
        <f t="shared" si="23"/>
        <v>0</v>
      </c>
      <c r="L162" s="58">
        <f t="shared" si="23"/>
        <v>0</v>
      </c>
      <c r="M162" s="58">
        <f t="shared" si="23"/>
        <v>250</v>
      </c>
      <c r="N162" s="58">
        <f t="shared" si="23"/>
        <v>16980</v>
      </c>
      <c r="O162" s="58">
        <f>SUM(O139+O141+O143+O145+O148+O150+O152+O154+O157+O159+O161)</f>
        <v>1435.8999999999999</v>
      </c>
      <c r="P162" s="58">
        <f t="shared" si="23"/>
        <v>11</v>
      </c>
      <c r="Q162" s="58">
        <f t="shared" si="23"/>
        <v>1750</v>
      </c>
      <c r="R162" s="58">
        <f>SUM(R139+R141+R143+R145+R148+R150+R152+R154+R157+R159+R161)</f>
        <v>2247.8</v>
      </c>
      <c r="S162" s="63">
        <f t="shared" si="23"/>
        <v>898.74</v>
      </c>
      <c r="T162" s="63">
        <f t="shared" si="23"/>
        <v>449.71999999999997</v>
      </c>
      <c r="U162" s="63">
        <f t="shared" si="23"/>
        <v>449.71999999999997</v>
      </c>
      <c r="V162" s="63">
        <f t="shared" si="23"/>
        <v>449.71999999999997</v>
      </c>
      <c r="W162" s="58">
        <f t="shared" si="23"/>
        <v>0</v>
      </c>
      <c r="X162" s="58">
        <f t="shared" si="23"/>
        <v>0</v>
      </c>
      <c r="Y162">
        <f t="shared" si="20"/>
        <v>2247.9</v>
      </c>
    </row>
    <row r="163" spans="1:25" ht="12.75">
      <c r="A163" s="121" t="s">
        <v>67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3"/>
      <c r="Y163">
        <f t="shared" si="20"/>
        <v>0</v>
      </c>
    </row>
    <row r="164" spans="1:25" ht="12.75">
      <c r="A164" s="114">
        <v>1</v>
      </c>
      <c r="B164" s="112" t="s">
        <v>145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3"/>
      <c r="Y164">
        <f t="shared" si="20"/>
        <v>0</v>
      </c>
    </row>
    <row r="165" spans="1:25" ht="12.75">
      <c r="A165" s="115"/>
      <c r="B165" s="53">
        <v>20</v>
      </c>
      <c r="C165" s="56">
        <v>74.6</v>
      </c>
      <c r="D165" s="56">
        <v>20</v>
      </c>
      <c r="E165" s="56">
        <v>74.6</v>
      </c>
      <c r="F165" s="56" t="s">
        <v>65</v>
      </c>
      <c r="G165" s="56"/>
      <c r="H165" s="56"/>
      <c r="I165" s="57"/>
      <c r="J165" s="57"/>
      <c r="K165" s="56"/>
      <c r="L165" s="56"/>
      <c r="M165" s="56"/>
      <c r="N165" s="56"/>
      <c r="O165" s="56">
        <v>81.1</v>
      </c>
      <c r="P165" s="56"/>
      <c r="Q165" s="56"/>
      <c r="R165" s="56">
        <v>108.5</v>
      </c>
      <c r="S165" s="56">
        <v>43.4</v>
      </c>
      <c r="T165" s="56">
        <v>21.7</v>
      </c>
      <c r="U165" s="56">
        <v>21.7</v>
      </c>
      <c r="V165" s="56">
        <v>21.7</v>
      </c>
      <c r="W165" s="56">
        <v>0</v>
      </c>
      <c r="X165" s="56">
        <v>0</v>
      </c>
      <c r="Y165">
        <f t="shared" si="20"/>
        <v>108.5</v>
      </c>
    </row>
    <row r="166" spans="1:25" ht="12.75">
      <c r="A166" s="114">
        <v>1</v>
      </c>
      <c r="B166" s="112" t="s">
        <v>146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3"/>
      <c r="Y166">
        <f t="shared" si="20"/>
        <v>0</v>
      </c>
    </row>
    <row r="167" spans="1:25" ht="12.75">
      <c r="A167" s="115"/>
      <c r="B167" s="53">
        <v>40</v>
      </c>
      <c r="C167" s="56">
        <v>106.4</v>
      </c>
      <c r="D167" s="56">
        <v>40</v>
      </c>
      <c r="E167" s="56">
        <v>106.4</v>
      </c>
      <c r="F167" s="56" t="s">
        <v>65</v>
      </c>
      <c r="G167" s="56"/>
      <c r="H167" s="56"/>
      <c r="I167" s="57"/>
      <c r="J167" s="57"/>
      <c r="K167" s="56"/>
      <c r="L167" s="56"/>
      <c r="M167" s="56"/>
      <c r="N167" s="56">
        <v>500</v>
      </c>
      <c r="O167" s="56">
        <v>115.7</v>
      </c>
      <c r="P167" s="56">
        <v>2</v>
      </c>
      <c r="Q167" s="56">
        <v>100</v>
      </c>
      <c r="R167" s="56">
        <v>154.7</v>
      </c>
      <c r="S167" s="62">
        <f>R167*0.4</f>
        <v>61.879999999999995</v>
      </c>
      <c r="T167" s="62">
        <f>$R$167*0.2</f>
        <v>30.939999999999998</v>
      </c>
      <c r="U167" s="62">
        <f>$R$167*0.2</f>
        <v>30.939999999999998</v>
      </c>
      <c r="V167" s="62">
        <f>$R$167*0.2</f>
        <v>30.939999999999998</v>
      </c>
      <c r="W167" s="56">
        <v>0</v>
      </c>
      <c r="X167" s="56">
        <v>0</v>
      </c>
      <c r="Y167">
        <f t="shared" si="20"/>
        <v>154.7</v>
      </c>
    </row>
    <row r="168" spans="1:25" ht="12.75">
      <c r="A168" s="114">
        <v>1</v>
      </c>
      <c r="B168" s="112" t="s">
        <v>72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3"/>
      <c r="Y168">
        <f t="shared" si="20"/>
        <v>0</v>
      </c>
    </row>
    <row r="169" spans="1:25" ht="12.75">
      <c r="A169" s="115"/>
      <c r="B169" s="53">
        <v>60</v>
      </c>
      <c r="C169" s="56">
        <v>142.8</v>
      </c>
      <c r="D169" s="56">
        <v>60</v>
      </c>
      <c r="E169" s="56">
        <v>142.8</v>
      </c>
      <c r="F169" s="56" t="s">
        <v>65</v>
      </c>
      <c r="G169" s="56"/>
      <c r="H169" s="56"/>
      <c r="I169" s="57"/>
      <c r="J169" s="57"/>
      <c r="K169" s="56"/>
      <c r="L169" s="56"/>
      <c r="M169" s="56"/>
      <c r="N169" s="56">
        <v>400</v>
      </c>
      <c r="O169" s="56">
        <v>155.2</v>
      </c>
      <c r="P169" s="56">
        <v>2</v>
      </c>
      <c r="Q169" s="56">
        <v>150</v>
      </c>
      <c r="R169" s="56">
        <v>207.6</v>
      </c>
      <c r="S169" s="62">
        <v>83</v>
      </c>
      <c r="T169" s="62">
        <v>41.55</v>
      </c>
      <c r="U169" s="62">
        <v>41.55</v>
      </c>
      <c r="V169" s="62">
        <v>41.55</v>
      </c>
      <c r="W169" s="56">
        <v>0</v>
      </c>
      <c r="X169" s="56">
        <v>0</v>
      </c>
      <c r="Y169">
        <f t="shared" si="20"/>
        <v>207.64999999999998</v>
      </c>
    </row>
    <row r="170" spans="1:25" ht="12.75">
      <c r="A170" s="114">
        <v>1</v>
      </c>
      <c r="B170" s="112" t="s">
        <v>73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3"/>
      <c r="Y170">
        <f t="shared" si="20"/>
        <v>0</v>
      </c>
    </row>
    <row r="171" spans="1:25" ht="12.75">
      <c r="A171" s="115"/>
      <c r="B171" s="53">
        <v>50</v>
      </c>
      <c r="C171" s="56">
        <v>126</v>
      </c>
      <c r="D171" s="56">
        <v>50</v>
      </c>
      <c r="E171" s="56">
        <v>126</v>
      </c>
      <c r="F171" s="56" t="s">
        <v>65</v>
      </c>
      <c r="G171" s="56"/>
      <c r="H171" s="56"/>
      <c r="I171" s="57"/>
      <c r="J171" s="57"/>
      <c r="K171" s="56"/>
      <c r="L171" s="56"/>
      <c r="M171" s="56"/>
      <c r="N171" s="56">
        <v>600</v>
      </c>
      <c r="O171" s="56">
        <v>137</v>
      </c>
      <c r="P171" s="56">
        <v>1</v>
      </c>
      <c r="Q171" s="56">
        <v>250</v>
      </c>
      <c r="R171" s="56">
        <v>183.2</v>
      </c>
      <c r="S171" s="56">
        <v>73.4</v>
      </c>
      <c r="T171" s="56">
        <v>36.6</v>
      </c>
      <c r="U171" s="56">
        <v>36.6</v>
      </c>
      <c r="V171" s="56">
        <v>36.6</v>
      </c>
      <c r="W171" s="56">
        <v>0</v>
      </c>
      <c r="X171" s="56">
        <v>0</v>
      </c>
      <c r="Y171">
        <f t="shared" si="20"/>
        <v>183.2</v>
      </c>
    </row>
    <row r="172" spans="1:25" ht="12.75">
      <c r="A172" s="114">
        <v>1</v>
      </c>
      <c r="B172" s="112" t="s">
        <v>74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3"/>
      <c r="Y172">
        <f t="shared" si="20"/>
        <v>0</v>
      </c>
    </row>
    <row r="173" spans="1:25" ht="12.75" customHeight="1">
      <c r="A173" s="115"/>
      <c r="B173" s="53">
        <v>15</v>
      </c>
      <c r="C173" s="56">
        <v>65.1</v>
      </c>
      <c r="D173" s="56">
        <v>15</v>
      </c>
      <c r="E173" s="56">
        <v>65.1</v>
      </c>
      <c r="F173" s="56" t="s">
        <v>65</v>
      </c>
      <c r="G173" s="56"/>
      <c r="H173" s="56"/>
      <c r="I173" s="57"/>
      <c r="J173" s="57"/>
      <c r="K173" s="56"/>
      <c r="L173" s="56"/>
      <c r="M173" s="56"/>
      <c r="N173" s="56">
        <v>300</v>
      </c>
      <c r="O173" s="56">
        <v>70.8</v>
      </c>
      <c r="P173" s="56">
        <v>1</v>
      </c>
      <c r="Q173" s="56">
        <v>100</v>
      </c>
      <c r="R173" s="56">
        <v>94.7</v>
      </c>
      <c r="S173" s="62">
        <v>37.9</v>
      </c>
      <c r="T173" s="56">
        <v>18.9</v>
      </c>
      <c r="U173" s="56">
        <v>18.9</v>
      </c>
      <c r="V173" s="56">
        <v>18.9</v>
      </c>
      <c r="W173" s="56">
        <v>0</v>
      </c>
      <c r="X173" s="56">
        <v>0</v>
      </c>
      <c r="Y173">
        <f t="shared" si="20"/>
        <v>94.6</v>
      </c>
    </row>
    <row r="174" spans="1:25" ht="25.5">
      <c r="A174" s="58" t="s">
        <v>111</v>
      </c>
      <c r="B174" s="58">
        <f>SUM(B165+B167+B169+B171+B173)</f>
        <v>185</v>
      </c>
      <c r="C174" s="58">
        <f>SUM(C165+C167+C169+C171+C173)</f>
        <v>514.9</v>
      </c>
      <c r="D174" s="58">
        <f aca="true" t="shared" si="24" ref="D174:X174">SUM(D165+D167+D169+D171+D173)</f>
        <v>185</v>
      </c>
      <c r="E174" s="58">
        <f t="shared" si="24"/>
        <v>514.9</v>
      </c>
      <c r="F174" s="58" t="s">
        <v>65</v>
      </c>
      <c r="G174" s="58">
        <f t="shared" si="24"/>
        <v>0</v>
      </c>
      <c r="H174" s="58">
        <f t="shared" si="24"/>
        <v>0</v>
      </c>
      <c r="I174" s="58">
        <f t="shared" si="24"/>
        <v>0</v>
      </c>
      <c r="J174" s="58">
        <f t="shared" si="24"/>
        <v>0</v>
      </c>
      <c r="K174" s="58">
        <f t="shared" si="24"/>
        <v>0</v>
      </c>
      <c r="L174" s="58">
        <f t="shared" si="24"/>
        <v>0</v>
      </c>
      <c r="M174" s="58">
        <f t="shared" si="24"/>
        <v>0</v>
      </c>
      <c r="N174" s="58">
        <f t="shared" si="24"/>
        <v>1800</v>
      </c>
      <c r="O174" s="58">
        <f t="shared" si="24"/>
        <v>559.8</v>
      </c>
      <c r="P174" s="58">
        <f t="shared" si="24"/>
        <v>6</v>
      </c>
      <c r="Q174" s="58">
        <f t="shared" si="24"/>
        <v>600</v>
      </c>
      <c r="R174" s="58">
        <f t="shared" si="24"/>
        <v>748.7</v>
      </c>
      <c r="S174" s="63">
        <f t="shared" si="24"/>
        <v>299.58</v>
      </c>
      <c r="T174" s="63">
        <f t="shared" si="24"/>
        <v>149.69</v>
      </c>
      <c r="U174" s="63">
        <f t="shared" si="24"/>
        <v>149.69</v>
      </c>
      <c r="V174" s="63">
        <f t="shared" si="24"/>
        <v>149.69</v>
      </c>
      <c r="W174" s="58">
        <f t="shared" si="24"/>
        <v>0</v>
      </c>
      <c r="X174" s="58">
        <f t="shared" si="24"/>
        <v>0</v>
      </c>
      <c r="Y174">
        <f t="shared" si="20"/>
        <v>748.6500000000001</v>
      </c>
    </row>
    <row r="175" spans="1:25" ht="12.75">
      <c r="A175" s="121" t="s">
        <v>75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3"/>
      <c r="Y175">
        <f t="shared" si="20"/>
        <v>0</v>
      </c>
    </row>
    <row r="176" spans="1:25" ht="12.75">
      <c r="A176" s="114">
        <v>1</v>
      </c>
      <c r="B176" s="112" t="s">
        <v>147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3"/>
      <c r="Y176">
        <f t="shared" si="20"/>
        <v>0</v>
      </c>
    </row>
    <row r="177" spans="1:25" ht="12.75" customHeight="1">
      <c r="A177" s="115"/>
      <c r="B177" s="53">
        <v>40</v>
      </c>
      <c r="C177" s="56">
        <v>106.4</v>
      </c>
      <c r="D177" s="56">
        <v>40</v>
      </c>
      <c r="E177" s="56">
        <v>106.4</v>
      </c>
      <c r="F177" s="56" t="s">
        <v>65</v>
      </c>
      <c r="G177" s="56"/>
      <c r="H177" s="56"/>
      <c r="I177" s="57"/>
      <c r="J177" s="57"/>
      <c r="K177" s="56"/>
      <c r="L177" s="56"/>
      <c r="M177" s="56"/>
      <c r="N177" s="56">
        <v>1200</v>
      </c>
      <c r="O177" s="56">
        <v>115.7</v>
      </c>
      <c r="P177" s="56">
        <v>1</v>
      </c>
      <c r="Q177" s="56">
        <v>250</v>
      </c>
      <c r="R177" s="56">
        <v>154.7</v>
      </c>
      <c r="S177" s="62">
        <v>61.99</v>
      </c>
      <c r="T177" s="62">
        <v>30.9</v>
      </c>
      <c r="U177" s="62">
        <v>30.9</v>
      </c>
      <c r="V177" s="62">
        <v>30.9</v>
      </c>
      <c r="W177" s="56">
        <v>0</v>
      </c>
      <c r="X177" s="56">
        <v>0</v>
      </c>
      <c r="Y177">
        <f t="shared" si="20"/>
        <v>154.69</v>
      </c>
    </row>
    <row r="178" spans="1:25" ht="25.5" customHeight="1">
      <c r="A178" s="58" t="s">
        <v>112</v>
      </c>
      <c r="B178" s="58">
        <f>SUM(B177)</f>
        <v>40</v>
      </c>
      <c r="C178" s="58">
        <f aca="true" t="shared" si="25" ref="C178:X178">SUM(C177)</f>
        <v>106.4</v>
      </c>
      <c r="D178" s="58">
        <f t="shared" si="25"/>
        <v>40</v>
      </c>
      <c r="E178" s="58">
        <f t="shared" si="25"/>
        <v>106.4</v>
      </c>
      <c r="F178" s="58" t="s">
        <v>65</v>
      </c>
      <c r="G178" s="58">
        <f t="shared" si="25"/>
        <v>0</v>
      </c>
      <c r="H178" s="58">
        <f t="shared" si="25"/>
        <v>0</v>
      </c>
      <c r="I178" s="58">
        <f t="shared" si="25"/>
        <v>0</v>
      </c>
      <c r="J178" s="58">
        <f t="shared" si="25"/>
        <v>0</v>
      </c>
      <c r="K178" s="58">
        <f t="shared" si="25"/>
        <v>0</v>
      </c>
      <c r="L178" s="58">
        <f t="shared" si="25"/>
        <v>0</v>
      </c>
      <c r="M178" s="58">
        <f t="shared" si="25"/>
        <v>0</v>
      </c>
      <c r="N178" s="58">
        <f t="shared" si="25"/>
        <v>1200</v>
      </c>
      <c r="O178" s="58">
        <f t="shared" si="25"/>
        <v>115.7</v>
      </c>
      <c r="P178" s="58">
        <f t="shared" si="25"/>
        <v>1</v>
      </c>
      <c r="Q178" s="58">
        <f t="shared" si="25"/>
        <v>250</v>
      </c>
      <c r="R178" s="58">
        <f t="shared" si="25"/>
        <v>154.7</v>
      </c>
      <c r="S178" s="63">
        <f t="shared" si="25"/>
        <v>61.99</v>
      </c>
      <c r="T178" s="63">
        <f t="shared" si="25"/>
        <v>30.9</v>
      </c>
      <c r="U178" s="63">
        <f t="shared" si="25"/>
        <v>30.9</v>
      </c>
      <c r="V178" s="63">
        <f t="shared" si="25"/>
        <v>30.9</v>
      </c>
      <c r="W178" s="58">
        <f t="shared" si="25"/>
        <v>0</v>
      </c>
      <c r="X178" s="58">
        <f t="shared" si="25"/>
        <v>0</v>
      </c>
      <c r="Y178">
        <f t="shared" si="20"/>
        <v>154.69</v>
      </c>
    </row>
    <row r="179" spans="1:25" ht="51">
      <c r="A179" s="58" t="s">
        <v>113</v>
      </c>
      <c r="B179" s="58">
        <f>SUM(B162+B174+B178)</f>
        <v>633</v>
      </c>
      <c r="C179" s="58">
        <f>SUM(C162+C174+C178)</f>
        <v>1960.8000000000002</v>
      </c>
      <c r="D179" s="58">
        <f aca="true" t="shared" si="26" ref="D179:X179">SUM(D162+D174+D178)</f>
        <v>633</v>
      </c>
      <c r="E179" s="58">
        <f t="shared" si="26"/>
        <v>1960.8000000000002</v>
      </c>
      <c r="F179" s="58" t="s">
        <v>65</v>
      </c>
      <c r="G179" s="58">
        <f t="shared" si="26"/>
        <v>0</v>
      </c>
      <c r="H179" s="58">
        <f t="shared" si="26"/>
        <v>0</v>
      </c>
      <c r="I179" s="58">
        <f t="shared" si="26"/>
        <v>0</v>
      </c>
      <c r="J179" s="58">
        <f t="shared" si="26"/>
        <v>0</v>
      </c>
      <c r="K179" s="58">
        <f t="shared" si="26"/>
        <v>0</v>
      </c>
      <c r="L179" s="58">
        <f t="shared" si="26"/>
        <v>0</v>
      </c>
      <c r="M179" s="58">
        <f t="shared" si="26"/>
        <v>250</v>
      </c>
      <c r="N179" s="58">
        <f t="shared" si="26"/>
        <v>19980</v>
      </c>
      <c r="O179" s="58">
        <f t="shared" si="26"/>
        <v>2111.3999999999996</v>
      </c>
      <c r="P179" s="58">
        <f t="shared" si="26"/>
        <v>18</v>
      </c>
      <c r="Q179" s="58">
        <f t="shared" si="26"/>
        <v>2600</v>
      </c>
      <c r="R179" s="63">
        <f t="shared" si="26"/>
        <v>3151.2</v>
      </c>
      <c r="S179" s="63">
        <f t="shared" si="26"/>
        <v>1260.31</v>
      </c>
      <c r="T179" s="63">
        <f t="shared" si="26"/>
        <v>630.31</v>
      </c>
      <c r="U179" s="63">
        <f t="shared" si="26"/>
        <v>630.31</v>
      </c>
      <c r="V179" s="63">
        <f t="shared" si="26"/>
        <v>630.31</v>
      </c>
      <c r="W179" s="58">
        <f t="shared" si="26"/>
        <v>0</v>
      </c>
      <c r="X179" s="58">
        <f t="shared" si="26"/>
        <v>0</v>
      </c>
      <c r="Y179" s="67">
        <f t="shared" si="20"/>
        <v>3151.24</v>
      </c>
    </row>
    <row r="180" spans="1:24" ht="12.75">
      <c r="A180" s="126" t="s">
        <v>87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</row>
    <row r="181" spans="1:24" ht="12.75">
      <c r="A181" s="121" t="s">
        <v>67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3"/>
    </row>
    <row r="182" spans="1:24" ht="12.75">
      <c r="A182" s="114">
        <v>1</v>
      </c>
      <c r="B182" s="112" t="s">
        <v>148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3"/>
    </row>
    <row r="183" spans="1:24" ht="12.75">
      <c r="A183" s="115"/>
      <c r="B183" s="53">
        <v>40</v>
      </c>
      <c r="C183" s="56">
        <v>106.4</v>
      </c>
      <c r="D183" s="56">
        <v>40</v>
      </c>
      <c r="E183" s="56">
        <v>106.4</v>
      </c>
      <c r="F183" s="56" t="s">
        <v>65</v>
      </c>
      <c r="G183" s="56"/>
      <c r="H183" s="56"/>
      <c r="I183" s="57"/>
      <c r="J183" s="57"/>
      <c r="K183" s="56"/>
      <c r="L183" s="56"/>
      <c r="M183" s="56"/>
      <c r="N183" s="56">
        <v>1000</v>
      </c>
      <c r="O183" s="56">
        <v>360</v>
      </c>
      <c r="P183" s="56">
        <v>1</v>
      </c>
      <c r="Q183" s="56">
        <v>100</v>
      </c>
      <c r="R183" s="62">
        <v>80</v>
      </c>
      <c r="S183" s="62">
        <v>32</v>
      </c>
      <c r="T183" s="62">
        <v>16</v>
      </c>
      <c r="U183" s="62">
        <v>16</v>
      </c>
      <c r="V183" s="62">
        <v>16</v>
      </c>
      <c r="W183" s="56">
        <v>0</v>
      </c>
      <c r="X183" s="56">
        <v>0</v>
      </c>
    </row>
    <row r="184" spans="1:24" ht="12.75">
      <c r="A184" s="114">
        <v>2</v>
      </c>
      <c r="B184" s="112" t="s">
        <v>149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3"/>
    </row>
    <row r="185" spans="1:24" ht="12.75">
      <c r="A185" s="115"/>
      <c r="B185" s="53">
        <v>56</v>
      </c>
      <c r="C185" s="56">
        <v>250</v>
      </c>
      <c r="D185" s="56">
        <v>56</v>
      </c>
      <c r="E185" s="56">
        <v>250</v>
      </c>
      <c r="F185" s="56" t="s">
        <v>65</v>
      </c>
      <c r="G185" s="56"/>
      <c r="H185" s="56"/>
      <c r="I185" s="57"/>
      <c r="J185" s="57"/>
      <c r="K185" s="56"/>
      <c r="L185" s="56"/>
      <c r="M185" s="56"/>
      <c r="N185" s="56">
        <v>400</v>
      </c>
      <c r="O185" s="56">
        <v>100</v>
      </c>
      <c r="P185" s="56">
        <v>1</v>
      </c>
      <c r="Q185" s="56">
        <v>100</v>
      </c>
      <c r="R185" s="62">
        <v>100</v>
      </c>
      <c r="S185" s="62">
        <v>40</v>
      </c>
      <c r="T185" s="62">
        <v>20</v>
      </c>
      <c r="U185" s="62">
        <v>20</v>
      </c>
      <c r="V185" s="62">
        <v>20</v>
      </c>
      <c r="W185" s="56">
        <v>0</v>
      </c>
      <c r="X185" s="56">
        <v>0</v>
      </c>
    </row>
    <row r="186" spans="1:24" ht="25.5">
      <c r="A186" s="58" t="s">
        <v>115</v>
      </c>
      <c r="B186" s="58">
        <f>SUM(B183+B185)</f>
        <v>96</v>
      </c>
      <c r="C186" s="58">
        <f>SUM(C183+C185)</f>
        <v>356.4</v>
      </c>
      <c r="D186" s="58">
        <f>SUM(D183+D185)</f>
        <v>96</v>
      </c>
      <c r="E186" s="58">
        <f>SUM(E183+E185)</f>
        <v>356.4</v>
      </c>
      <c r="F186" s="58" t="s">
        <v>65</v>
      </c>
      <c r="G186" s="58">
        <f aca="true" t="shared" si="27" ref="G186:X186">SUM(G183+G185)</f>
        <v>0</v>
      </c>
      <c r="H186" s="58">
        <f t="shared" si="27"/>
        <v>0</v>
      </c>
      <c r="I186" s="58">
        <f t="shared" si="27"/>
        <v>0</v>
      </c>
      <c r="J186" s="58">
        <f t="shared" si="27"/>
        <v>0</v>
      </c>
      <c r="K186" s="58">
        <f t="shared" si="27"/>
        <v>0</v>
      </c>
      <c r="L186" s="58">
        <f t="shared" si="27"/>
        <v>0</v>
      </c>
      <c r="M186" s="58">
        <f t="shared" si="27"/>
        <v>0</v>
      </c>
      <c r="N186" s="58">
        <f t="shared" si="27"/>
        <v>1400</v>
      </c>
      <c r="O186" s="58">
        <f t="shared" si="27"/>
        <v>460</v>
      </c>
      <c r="P186" s="58">
        <f t="shared" si="27"/>
        <v>2</v>
      </c>
      <c r="Q186" s="58">
        <f t="shared" si="27"/>
        <v>200</v>
      </c>
      <c r="R186" s="63">
        <f t="shared" si="27"/>
        <v>180</v>
      </c>
      <c r="S186" s="63">
        <f t="shared" si="27"/>
        <v>72</v>
      </c>
      <c r="T186" s="63">
        <f t="shared" si="27"/>
        <v>36</v>
      </c>
      <c r="U186" s="63">
        <f t="shared" si="27"/>
        <v>36</v>
      </c>
      <c r="V186" s="63">
        <f t="shared" si="27"/>
        <v>36</v>
      </c>
      <c r="W186" s="58">
        <f t="shared" si="27"/>
        <v>0</v>
      </c>
      <c r="X186" s="58">
        <f t="shared" si="27"/>
        <v>0</v>
      </c>
    </row>
    <row r="187" spans="1:24" ht="12.75">
      <c r="A187" s="114">
        <v>1</v>
      </c>
      <c r="B187" s="112" t="s">
        <v>88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3"/>
    </row>
    <row r="188" spans="1:24" ht="12.75">
      <c r="A188" s="115"/>
      <c r="B188" s="53">
        <v>60</v>
      </c>
      <c r="C188" s="56">
        <v>142.8</v>
      </c>
      <c r="D188" s="56">
        <v>60</v>
      </c>
      <c r="E188" s="56">
        <v>142.8</v>
      </c>
      <c r="F188" s="56" t="s">
        <v>65</v>
      </c>
      <c r="G188" s="56"/>
      <c r="H188" s="56"/>
      <c r="I188" s="57"/>
      <c r="J188" s="57"/>
      <c r="K188" s="56"/>
      <c r="L188" s="56"/>
      <c r="M188" s="56"/>
      <c r="N188" s="56">
        <v>600</v>
      </c>
      <c r="O188" s="56">
        <v>89.9</v>
      </c>
      <c r="P188" s="56">
        <v>1</v>
      </c>
      <c r="Q188" s="56">
        <v>200</v>
      </c>
      <c r="R188" s="62">
        <v>250</v>
      </c>
      <c r="S188" s="62">
        <v>100</v>
      </c>
      <c r="T188" s="62">
        <v>50</v>
      </c>
      <c r="U188" s="62">
        <v>50</v>
      </c>
      <c r="V188" s="62">
        <v>50</v>
      </c>
      <c r="W188" s="56">
        <v>0</v>
      </c>
      <c r="X188" s="56">
        <v>0</v>
      </c>
    </row>
    <row r="189" spans="1:24" ht="12.75">
      <c r="A189" s="114">
        <v>1</v>
      </c>
      <c r="B189" s="112" t="s">
        <v>89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3"/>
    </row>
    <row r="190" spans="1:24" ht="12.75">
      <c r="A190" s="115"/>
      <c r="B190" s="53">
        <v>40</v>
      </c>
      <c r="C190" s="56">
        <v>200</v>
      </c>
      <c r="D190" s="56">
        <v>40</v>
      </c>
      <c r="E190" s="56">
        <v>200</v>
      </c>
      <c r="F190" s="56" t="s">
        <v>65</v>
      </c>
      <c r="G190" s="56"/>
      <c r="H190" s="56"/>
      <c r="I190" s="57"/>
      <c r="J190" s="57"/>
      <c r="K190" s="56"/>
      <c r="L190" s="56"/>
      <c r="M190" s="56"/>
      <c r="N190" s="56">
        <v>800</v>
      </c>
      <c r="O190" s="56">
        <v>46</v>
      </c>
      <c r="P190" s="56">
        <v>1</v>
      </c>
      <c r="Q190" s="56">
        <v>150</v>
      </c>
      <c r="R190" s="62">
        <v>150</v>
      </c>
      <c r="S190" s="62">
        <v>60</v>
      </c>
      <c r="T190" s="62">
        <v>30</v>
      </c>
      <c r="U190" s="62">
        <v>30</v>
      </c>
      <c r="V190" s="62">
        <v>30</v>
      </c>
      <c r="W190" s="56">
        <v>0</v>
      </c>
      <c r="X190" s="56">
        <v>0</v>
      </c>
    </row>
    <row r="191" spans="1:24" ht="12.75">
      <c r="A191" s="114">
        <v>1</v>
      </c>
      <c r="B191" s="112" t="s">
        <v>90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3"/>
    </row>
    <row r="192" spans="1:24" ht="12.75">
      <c r="A192" s="115"/>
      <c r="B192" s="53">
        <v>54</v>
      </c>
      <c r="C192" s="56">
        <v>250</v>
      </c>
      <c r="D192" s="56">
        <v>54</v>
      </c>
      <c r="E192" s="56">
        <v>250</v>
      </c>
      <c r="F192" s="56" t="s">
        <v>65</v>
      </c>
      <c r="G192" s="56"/>
      <c r="H192" s="56"/>
      <c r="I192" s="57"/>
      <c r="J192" s="57"/>
      <c r="K192" s="56"/>
      <c r="L192" s="56"/>
      <c r="M192" s="56"/>
      <c r="N192" s="56">
        <v>600</v>
      </c>
      <c r="O192" s="56">
        <v>57</v>
      </c>
      <c r="P192" s="56"/>
      <c r="Q192" s="56"/>
      <c r="R192" s="62">
        <v>200</v>
      </c>
      <c r="S192" s="62">
        <v>80</v>
      </c>
      <c r="T192" s="62">
        <v>40</v>
      </c>
      <c r="U192" s="62">
        <v>40</v>
      </c>
      <c r="V192" s="62">
        <v>40</v>
      </c>
      <c r="W192" s="56">
        <v>0</v>
      </c>
      <c r="X192" s="56">
        <v>0</v>
      </c>
    </row>
    <row r="193" spans="1:24" ht="12.75">
      <c r="A193" s="114">
        <v>2</v>
      </c>
      <c r="B193" s="112" t="s">
        <v>91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3"/>
    </row>
    <row r="194" spans="1:24" ht="12.75">
      <c r="A194" s="115"/>
      <c r="B194" s="53">
        <v>88</v>
      </c>
      <c r="C194" s="56">
        <v>209.5</v>
      </c>
      <c r="D194" s="56">
        <v>88</v>
      </c>
      <c r="E194" s="56">
        <v>209.5</v>
      </c>
      <c r="F194" s="56" t="s">
        <v>65</v>
      </c>
      <c r="G194" s="56"/>
      <c r="H194" s="56"/>
      <c r="I194" s="57"/>
      <c r="J194" s="57"/>
      <c r="K194" s="56"/>
      <c r="L194" s="56"/>
      <c r="M194" s="56"/>
      <c r="N194" s="56">
        <v>700</v>
      </c>
      <c r="O194" s="56">
        <v>119.6</v>
      </c>
      <c r="P194" s="56">
        <v>1</v>
      </c>
      <c r="Q194" s="56">
        <v>250</v>
      </c>
      <c r="R194" s="62">
        <v>290</v>
      </c>
      <c r="S194" s="62">
        <v>116</v>
      </c>
      <c r="T194" s="62">
        <v>58</v>
      </c>
      <c r="U194" s="62">
        <v>58</v>
      </c>
      <c r="V194" s="62">
        <v>58</v>
      </c>
      <c r="W194" s="56">
        <v>0</v>
      </c>
      <c r="X194" s="56">
        <v>0</v>
      </c>
    </row>
    <row r="195" spans="1:24" ht="25.5">
      <c r="A195" s="58" t="s">
        <v>115</v>
      </c>
      <c r="B195" s="58">
        <f>SUM(B192+B194)</f>
        <v>142</v>
      </c>
      <c r="C195" s="58">
        <f>SUM(C192+C194)</f>
        <v>459.5</v>
      </c>
      <c r="D195" s="58">
        <f>SUM(D192+D194)</f>
        <v>142</v>
      </c>
      <c r="E195" s="58">
        <f>SUM(E192+E194)</f>
        <v>459.5</v>
      </c>
      <c r="F195" s="58" t="s">
        <v>65</v>
      </c>
      <c r="G195" s="58">
        <f aca="true" t="shared" si="28" ref="G195:X195">SUM(G192+G194)</f>
        <v>0</v>
      </c>
      <c r="H195" s="58">
        <f t="shared" si="28"/>
        <v>0</v>
      </c>
      <c r="I195" s="58">
        <f t="shared" si="28"/>
        <v>0</v>
      </c>
      <c r="J195" s="58">
        <f t="shared" si="28"/>
        <v>0</v>
      </c>
      <c r="K195" s="58">
        <f t="shared" si="28"/>
        <v>0</v>
      </c>
      <c r="L195" s="58">
        <f t="shared" si="28"/>
        <v>0</v>
      </c>
      <c r="M195" s="58">
        <f t="shared" si="28"/>
        <v>0</v>
      </c>
      <c r="N195" s="58">
        <f t="shared" si="28"/>
        <v>1300</v>
      </c>
      <c r="O195" s="58">
        <f t="shared" si="28"/>
        <v>176.6</v>
      </c>
      <c r="P195" s="58">
        <f t="shared" si="28"/>
        <v>1</v>
      </c>
      <c r="Q195" s="58">
        <f t="shared" si="28"/>
        <v>250</v>
      </c>
      <c r="R195" s="63">
        <f t="shared" si="28"/>
        <v>490</v>
      </c>
      <c r="S195" s="63">
        <f t="shared" si="28"/>
        <v>196</v>
      </c>
      <c r="T195" s="63">
        <f t="shared" si="28"/>
        <v>98</v>
      </c>
      <c r="U195" s="63">
        <f t="shared" si="28"/>
        <v>98</v>
      </c>
      <c r="V195" s="63">
        <f t="shared" si="28"/>
        <v>98</v>
      </c>
      <c r="W195" s="58">
        <f t="shared" si="28"/>
        <v>0</v>
      </c>
      <c r="X195" s="58">
        <f t="shared" si="28"/>
        <v>0</v>
      </c>
    </row>
    <row r="196" spans="1:24" ht="12.75">
      <c r="A196" s="114">
        <v>1</v>
      </c>
      <c r="B196" s="112" t="s">
        <v>92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3"/>
    </row>
    <row r="197" spans="1:24" ht="12.75">
      <c r="A197" s="115"/>
      <c r="B197" s="53">
        <v>40</v>
      </c>
      <c r="C197" s="56">
        <v>106.4</v>
      </c>
      <c r="D197" s="56">
        <v>40</v>
      </c>
      <c r="E197" s="56">
        <v>106.4</v>
      </c>
      <c r="F197" s="56" t="s">
        <v>65</v>
      </c>
      <c r="G197" s="56"/>
      <c r="H197" s="56"/>
      <c r="I197" s="57"/>
      <c r="J197" s="57"/>
      <c r="K197" s="56"/>
      <c r="L197" s="56"/>
      <c r="M197" s="56"/>
      <c r="N197" s="56">
        <v>100</v>
      </c>
      <c r="O197" s="56">
        <v>64.7</v>
      </c>
      <c r="P197" s="56">
        <v>1</v>
      </c>
      <c r="Q197" s="56">
        <v>150</v>
      </c>
      <c r="R197" s="62">
        <v>80</v>
      </c>
      <c r="S197" s="62">
        <v>32</v>
      </c>
      <c r="T197" s="62">
        <v>16</v>
      </c>
      <c r="U197" s="62">
        <v>16</v>
      </c>
      <c r="V197" s="62">
        <v>16</v>
      </c>
      <c r="W197" s="56">
        <v>0</v>
      </c>
      <c r="X197" s="56">
        <v>0</v>
      </c>
    </row>
    <row r="198" spans="1:24" ht="12.75">
      <c r="A198" s="114">
        <v>1</v>
      </c>
      <c r="B198" s="112" t="s">
        <v>93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3"/>
    </row>
    <row r="199" spans="1:24" ht="12.75">
      <c r="A199" s="115"/>
      <c r="B199" s="53">
        <v>30</v>
      </c>
      <c r="C199" s="56">
        <v>92.7</v>
      </c>
      <c r="D199" s="56">
        <v>30</v>
      </c>
      <c r="E199" s="56">
        <v>92.7</v>
      </c>
      <c r="F199" s="56" t="s">
        <v>65</v>
      </c>
      <c r="G199" s="56"/>
      <c r="H199" s="56"/>
      <c r="I199" s="57"/>
      <c r="J199" s="57"/>
      <c r="K199" s="56"/>
      <c r="L199" s="56"/>
      <c r="M199" s="56"/>
      <c r="N199" s="56">
        <v>150</v>
      </c>
      <c r="O199" s="56">
        <v>92.2</v>
      </c>
      <c r="P199" s="56">
        <v>1</v>
      </c>
      <c r="Q199" s="56">
        <v>150</v>
      </c>
      <c r="R199" s="62">
        <v>110</v>
      </c>
      <c r="S199" s="62">
        <v>44</v>
      </c>
      <c r="T199" s="62">
        <v>22</v>
      </c>
      <c r="U199" s="62">
        <v>22</v>
      </c>
      <c r="V199" s="62">
        <v>22</v>
      </c>
      <c r="W199" s="56">
        <v>0</v>
      </c>
      <c r="X199" s="56">
        <v>0</v>
      </c>
    </row>
    <row r="200" spans="1:24" ht="12.75">
      <c r="A200" s="114">
        <v>2</v>
      </c>
      <c r="B200" s="112" t="s">
        <v>94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3"/>
    </row>
    <row r="201" spans="1:24" ht="12.75">
      <c r="A201" s="115"/>
      <c r="B201" s="53">
        <v>26</v>
      </c>
      <c r="C201" s="56">
        <v>115</v>
      </c>
      <c r="D201" s="56">
        <v>26</v>
      </c>
      <c r="E201" s="56">
        <v>115</v>
      </c>
      <c r="F201" s="56" t="s">
        <v>65</v>
      </c>
      <c r="G201" s="56"/>
      <c r="H201" s="56"/>
      <c r="I201" s="57"/>
      <c r="J201" s="57"/>
      <c r="K201" s="56"/>
      <c r="L201" s="56"/>
      <c r="M201" s="56"/>
      <c r="N201" s="56">
        <v>100</v>
      </c>
      <c r="O201" s="56">
        <v>59.2</v>
      </c>
      <c r="P201" s="56">
        <v>1</v>
      </c>
      <c r="Q201" s="56">
        <v>150</v>
      </c>
      <c r="R201" s="62">
        <v>100</v>
      </c>
      <c r="S201" s="62">
        <v>40</v>
      </c>
      <c r="T201" s="62">
        <v>20</v>
      </c>
      <c r="U201" s="62">
        <v>20</v>
      </c>
      <c r="V201" s="62">
        <v>20</v>
      </c>
      <c r="W201" s="56">
        <v>0</v>
      </c>
      <c r="X201" s="56">
        <v>0</v>
      </c>
    </row>
    <row r="202" spans="1:24" ht="25.5">
      <c r="A202" s="58" t="s">
        <v>115</v>
      </c>
      <c r="B202" s="58">
        <f>SUM(B199+B201)</f>
        <v>56</v>
      </c>
      <c r="C202" s="58">
        <f>SUM(C199+C201)</f>
        <v>207.7</v>
      </c>
      <c r="D202" s="58">
        <f>SUM(D199+D201)</f>
        <v>56</v>
      </c>
      <c r="E202" s="58">
        <f>SUM(E199+E201)</f>
        <v>207.7</v>
      </c>
      <c r="F202" s="58" t="s">
        <v>65</v>
      </c>
      <c r="G202" s="58">
        <f aca="true" t="shared" si="29" ref="G202:X202">SUM(G199+G201)</f>
        <v>0</v>
      </c>
      <c r="H202" s="58">
        <f t="shared" si="29"/>
        <v>0</v>
      </c>
      <c r="I202" s="58">
        <f t="shared" si="29"/>
        <v>0</v>
      </c>
      <c r="J202" s="58">
        <f t="shared" si="29"/>
        <v>0</v>
      </c>
      <c r="K202" s="58">
        <f t="shared" si="29"/>
        <v>0</v>
      </c>
      <c r="L202" s="58">
        <f t="shared" si="29"/>
        <v>0</v>
      </c>
      <c r="M202" s="58">
        <f t="shared" si="29"/>
        <v>0</v>
      </c>
      <c r="N202" s="58">
        <f t="shared" si="29"/>
        <v>250</v>
      </c>
      <c r="O202" s="58">
        <f t="shared" si="29"/>
        <v>151.4</v>
      </c>
      <c r="P202" s="58">
        <f t="shared" si="29"/>
        <v>2</v>
      </c>
      <c r="Q202" s="58">
        <f t="shared" si="29"/>
        <v>300</v>
      </c>
      <c r="R202" s="63">
        <f t="shared" si="29"/>
        <v>210</v>
      </c>
      <c r="S202" s="63">
        <f t="shared" si="29"/>
        <v>84</v>
      </c>
      <c r="T202" s="63">
        <f t="shared" si="29"/>
        <v>42</v>
      </c>
      <c r="U202" s="63">
        <f t="shared" si="29"/>
        <v>42</v>
      </c>
      <c r="V202" s="63">
        <f t="shared" si="29"/>
        <v>42</v>
      </c>
      <c r="W202" s="58">
        <f t="shared" si="29"/>
        <v>0</v>
      </c>
      <c r="X202" s="58">
        <f t="shared" si="29"/>
        <v>0</v>
      </c>
    </row>
    <row r="203" spans="1:24" ht="12.75">
      <c r="A203" s="114">
        <v>1</v>
      </c>
      <c r="B203" s="112" t="s">
        <v>95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3"/>
    </row>
    <row r="204" spans="1:24" ht="12.75">
      <c r="A204" s="115"/>
      <c r="B204" s="53">
        <v>78</v>
      </c>
      <c r="C204" s="56">
        <v>234</v>
      </c>
      <c r="D204" s="56">
        <v>78</v>
      </c>
      <c r="E204" s="56">
        <v>234</v>
      </c>
      <c r="F204" s="56" t="s">
        <v>65</v>
      </c>
      <c r="G204" s="56"/>
      <c r="H204" s="56"/>
      <c r="I204" s="57"/>
      <c r="J204" s="57"/>
      <c r="K204" s="56"/>
      <c r="L204" s="56"/>
      <c r="M204" s="56">
        <v>20</v>
      </c>
      <c r="N204" s="56">
        <v>1700</v>
      </c>
      <c r="O204" s="56">
        <v>170</v>
      </c>
      <c r="P204" s="56">
        <v>1</v>
      </c>
      <c r="Q204" s="56">
        <v>160</v>
      </c>
      <c r="R204" s="62">
        <v>400</v>
      </c>
      <c r="S204" s="62">
        <v>160</v>
      </c>
      <c r="T204" s="62">
        <v>80</v>
      </c>
      <c r="U204" s="62">
        <v>80</v>
      </c>
      <c r="V204" s="62">
        <v>80</v>
      </c>
      <c r="W204" s="56">
        <v>0</v>
      </c>
      <c r="X204" s="56">
        <v>0</v>
      </c>
    </row>
    <row r="205" spans="1:24" ht="12.75">
      <c r="A205" s="114">
        <v>1</v>
      </c>
      <c r="B205" s="112" t="s">
        <v>96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3"/>
    </row>
    <row r="206" spans="1:24" ht="12.75">
      <c r="A206" s="115"/>
      <c r="B206" s="53">
        <v>65</v>
      </c>
      <c r="C206" s="56">
        <v>145</v>
      </c>
      <c r="D206" s="56">
        <v>65</v>
      </c>
      <c r="E206" s="56">
        <v>145</v>
      </c>
      <c r="F206" s="56" t="s">
        <v>65</v>
      </c>
      <c r="G206" s="56"/>
      <c r="H206" s="56"/>
      <c r="I206" s="57"/>
      <c r="J206" s="57"/>
      <c r="K206" s="56"/>
      <c r="L206" s="56"/>
      <c r="M206" s="56"/>
      <c r="N206" s="56">
        <v>700</v>
      </c>
      <c r="O206" s="56">
        <v>119.5</v>
      </c>
      <c r="P206" s="56">
        <v>1</v>
      </c>
      <c r="Q206" s="56">
        <v>160</v>
      </c>
      <c r="R206" s="62">
        <v>150</v>
      </c>
      <c r="S206" s="62">
        <v>60</v>
      </c>
      <c r="T206" s="62">
        <v>30</v>
      </c>
      <c r="U206" s="62">
        <v>30</v>
      </c>
      <c r="V206" s="62">
        <v>30</v>
      </c>
      <c r="W206" s="56">
        <v>0</v>
      </c>
      <c r="X206" s="56">
        <v>0</v>
      </c>
    </row>
    <row r="207" spans="1:24" ht="12.75">
      <c r="A207" s="114">
        <v>2</v>
      </c>
      <c r="B207" s="112" t="s">
        <v>97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3"/>
    </row>
    <row r="208" spans="1:24" ht="12.75" customHeight="1">
      <c r="A208" s="115"/>
      <c r="B208" s="53">
        <v>60</v>
      </c>
      <c r="C208" s="56">
        <v>142.8</v>
      </c>
      <c r="D208" s="56">
        <v>60</v>
      </c>
      <c r="E208" s="56">
        <v>142.8</v>
      </c>
      <c r="F208" s="56" t="s">
        <v>65</v>
      </c>
      <c r="G208" s="56"/>
      <c r="H208" s="56"/>
      <c r="I208" s="57"/>
      <c r="J208" s="57"/>
      <c r="K208" s="56"/>
      <c r="L208" s="56"/>
      <c r="M208" s="56"/>
      <c r="N208" s="56">
        <v>700</v>
      </c>
      <c r="O208" s="56">
        <v>119.5</v>
      </c>
      <c r="P208" s="56">
        <v>1</v>
      </c>
      <c r="Q208" s="56">
        <v>160</v>
      </c>
      <c r="R208" s="62">
        <v>150</v>
      </c>
      <c r="S208" s="62">
        <v>60</v>
      </c>
      <c r="T208" s="62">
        <v>30</v>
      </c>
      <c r="U208" s="62">
        <v>30</v>
      </c>
      <c r="V208" s="62">
        <v>30</v>
      </c>
      <c r="W208" s="56">
        <v>0</v>
      </c>
      <c r="X208" s="56">
        <v>0</v>
      </c>
    </row>
    <row r="209" spans="1:24" ht="25.5">
      <c r="A209" s="58" t="s">
        <v>115</v>
      </c>
      <c r="B209" s="58">
        <f>SUM(B206+B208)</f>
        <v>125</v>
      </c>
      <c r="C209" s="63">
        <f>SUM(C206+C208)</f>
        <v>287.8</v>
      </c>
      <c r="D209" s="58">
        <f>SUM(D206+D208)</f>
        <v>125</v>
      </c>
      <c r="E209" s="63">
        <f>SUM(E206+E208)</f>
        <v>287.8</v>
      </c>
      <c r="F209" s="58" t="s">
        <v>65</v>
      </c>
      <c r="G209" s="58">
        <f aca="true" t="shared" si="30" ref="G209:X209">SUM(G206+G208)</f>
        <v>0</v>
      </c>
      <c r="H209" s="58">
        <f t="shared" si="30"/>
        <v>0</v>
      </c>
      <c r="I209" s="58">
        <f t="shared" si="30"/>
        <v>0</v>
      </c>
      <c r="J209" s="58">
        <f t="shared" si="30"/>
        <v>0</v>
      </c>
      <c r="K209" s="58">
        <f t="shared" si="30"/>
        <v>0</v>
      </c>
      <c r="L209" s="58">
        <f t="shared" si="30"/>
        <v>0</v>
      </c>
      <c r="M209" s="58">
        <f t="shared" si="30"/>
        <v>0</v>
      </c>
      <c r="N209" s="58">
        <f t="shared" si="30"/>
        <v>1400</v>
      </c>
      <c r="O209" s="58">
        <f t="shared" si="30"/>
        <v>239</v>
      </c>
      <c r="P209" s="58">
        <f t="shared" si="30"/>
        <v>2</v>
      </c>
      <c r="Q209" s="58">
        <f t="shared" si="30"/>
        <v>320</v>
      </c>
      <c r="R209" s="63">
        <f t="shared" si="30"/>
        <v>300</v>
      </c>
      <c r="S209" s="63">
        <f t="shared" si="30"/>
        <v>120</v>
      </c>
      <c r="T209" s="63">
        <f t="shared" si="30"/>
        <v>60</v>
      </c>
      <c r="U209" s="63">
        <f t="shared" si="30"/>
        <v>60</v>
      </c>
      <c r="V209" s="63">
        <f t="shared" si="30"/>
        <v>60</v>
      </c>
      <c r="W209" s="58">
        <f t="shared" si="30"/>
        <v>0</v>
      </c>
      <c r="X209" s="58">
        <f t="shared" si="30"/>
        <v>0</v>
      </c>
    </row>
    <row r="210" spans="1:24" ht="25.5">
      <c r="A210" s="58" t="s">
        <v>109</v>
      </c>
      <c r="B210" s="58">
        <f>SUM(B183+B185+B188+B190+B192+B194+B197+B199+B201+B204+B206+B208)</f>
        <v>637</v>
      </c>
      <c r="C210" s="63">
        <f>SUM(C183+C185+C188+C190+C192+C194+C197+C199+C201+C204+C206+C208)</f>
        <v>1994.6000000000001</v>
      </c>
      <c r="D210" s="58">
        <f>SUM(D183+D185+D188+D190+D192+D194+D197+D199+D201+D204+D206+D208)</f>
        <v>637</v>
      </c>
      <c r="E210" s="63">
        <f>SUM(E183+E185+E188+E190+E192+E194+E197+E199+E201+E204+E206+E208)</f>
        <v>1994.6000000000001</v>
      </c>
      <c r="F210" s="58" t="s">
        <v>65</v>
      </c>
      <c r="G210" s="58">
        <f aca="true" t="shared" si="31" ref="G210:X210">SUM(G183+G185+G188+G190+G192+G194+G197+G199+G201+G204+G206+G208)</f>
        <v>0</v>
      </c>
      <c r="H210" s="58">
        <f t="shared" si="31"/>
        <v>0</v>
      </c>
      <c r="I210" s="58">
        <f t="shared" si="31"/>
        <v>0</v>
      </c>
      <c r="J210" s="58">
        <f t="shared" si="31"/>
        <v>0</v>
      </c>
      <c r="K210" s="58">
        <f t="shared" si="31"/>
        <v>0</v>
      </c>
      <c r="L210" s="58">
        <f t="shared" si="31"/>
        <v>0</v>
      </c>
      <c r="M210" s="58">
        <f t="shared" si="31"/>
        <v>20</v>
      </c>
      <c r="N210" s="58">
        <f t="shared" si="31"/>
        <v>7550</v>
      </c>
      <c r="O210" s="58">
        <f t="shared" si="31"/>
        <v>1397.6000000000001</v>
      </c>
      <c r="P210" s="58">
        <f t="shared" si="31"/>
        <v>11</v>
      </c>
      <c r="Q210" s="58">
        <f t="shared" si="31"/>
        <v>1730</v>
      </c>
      <c r="R210" s="63">
        <f t="shared" si="31"/>
        <v>2060</v>
      </c>
      <c r="S210" s="63">
        <f t="shared" si="31"/>
        <v>824</v>
      </c>
      <c r="T210" s="63">
        <f t="shared" si="31"/>
        <v>412</v>
      </c>
      <c r="U210" s="63">
        <f t="shared" si="31"/>
        <v>412</v>
      </c>
      <c r="V210" s="63">
        <f t="shared" si="31"/>
        <v>412</v>
      </c>
      <c r="W210" s="58">
        <f t="shared" si="31"/>
        <v>0</v>
      </c>
      <c r="X210" s="58">
        <f t="shared" si="31"/>
        <v>0</v>
      </c>
    </row>
    <row r="211" spans="1:24" ht="25.5">
      <c r="A211" s="54" t="s">
        <v>114</v>
      </c>
      <c r="B211" s="55">
        <f>SUM(B26+B36+B65+B72+B116+B121+B135+B179+B210)</f>
        <v>2548</v>
      </c>
      <c r="C211" s="65">
        <f aca="true" t="shared" si="32" ref="C211:X211">SUM(C26+C36+C65+C72+C116+C121+C135+C179+C210)</f>
        <v>9493.36</v>
      </c>
      <c r="D211" s="55">
        <f t="shared" si="32"/>
        <v>2546</v>
      </c>
      <c r="E211" s="65">
        <f t="shared" si="32"/>
        <v>9485.36</v>
      </c>
      <c r="F211" s="55" t="s">
        <v>65</v>
      </c>
      <c r="G211" s="55">
        <f t="shared" si="32"/>
        <v>0</v>
      </c>
      <c r="H211" s="55">
        <f t="shared" si="32"/>
        <v>0</v>
      </c>
      <c r="I211" s="55">
        <f t="shared" si="32"/>
        <v>0</v>
      </c>
      <c r="J211" s="55">
        <f t="shared" si="32"/>
        <v>2</v>
      </c>
      <c r="K211" s="55">
        <f t="shared" si="32"/>
        <v>8</v>
      </c>
      <c r="L211" s="55">
        <f t="shared" si="32"/>
        <v>0</v>
      </c>
      <c r="M211" s="55">
        <f t="shared" si="32"/>
        <v>7613</v>
      </c>
      <c r="N211" s="55">
        <f t="shared" si="32"/>
        <v>69806</v>
      </c>
      <c r="O211" s="55">
        <f t="shared" si="32"/>
        <v>7891.1</v>
      </c>
      <c r="P211" s="55">
        <f t="shared" si="32"/>
        <v>51</v>
      </c>
      <c r="Q211" s="55">
        <f t="shared" si="32"/>
        <v>10510</v>
      </c>
      <c r="R211" s="65">
        <f t="shared" si="32"/>
        <v>14961.8</v>
      </c>
      <c r="S211" s="65">
        <f t="shared" si="32"/>
        <v>5984.360000000001</v>
      </c>
      <c r="T211" s="65">
        <f t="shared" si="32"/>
        <v>2992.48</v>
      </c>
      <c r="U211" s="65">
        <f t="shared" si="32"/>
        <v>2992.48</v>
      </c>
      <c r="V211" s="65">
        <f t="shared" si="32"/>
        <v>2992.48</v>
      </c>
      <c r="W211" s="55">
        <f t="shared" si="32"/>
        <v>0</v>
      </c>
      <c r="X211" s="55">
        <f t="shared" si="32"/>
        <v>0</v>
      </c>
    </row>
    <row r="212" spans="1:24" ht="25.5">
      <c r="A212" s="54" t="s">
        <v>110</v>
      </c>
      <c r="B212" s="55">
        <f>SUM(B26+B36+B65+B85+B126+B162)</f>
        <v>1189</v>
      </c>
      <c r="C212" s="65">
        <f aca="true" t="shared" si="33" ref="C212:X212">SUM(C26+C36+C65+C85+C126+C162)</f>
        <v>5082.2</v>
      </c>
      <c r="D212" s="55">
        <f t="shared" si="33"/>
        <v>1187</v>
      </c>
      <c r="E212" s="65">
        <f t="shared" si="33"/>
        <v>5074.2</v>
      </c>
      <c r="F212" s="55" t="s">
        <v>65</v>
      </c>
      <c r="G212" s="55">
        <f t="shared" si="33"/>
        <v>0</v>
      </c>
      <c r="H212" s="55">
        <f t="shared" si="33"/>
        <v>0</v>
      </c>
      <c r="I212" s="55">
        <f t="shared" si="33"/>
        <v>0</v>
      </c>
      <c r="J212" s="55">
        <f t="shared" si="33"/>
        <v>2</v>
      </c>
      <c r="K212" s="55">
        <f t="shared" si="33"/>
        <v>8</v>
      </c>
      <c r="L212" s="55">
        <v>0</v>
      </c>
      <c r="M212" s="55">
        <f t="shared" si="33"/>
        <v>1795</v>
      </c>
      <c r="N212" s="55">
        <f t="shared" si="33"/>
        <v>43886</v>
      </c>
      <c r="O212" s="55">
        <f t="shared" si="33"/>
        <v>3854</v>
      </c>
      <c r="P212" s="55">
        <f t="shared" si="33"/>
        <v>25</v>
      </c>
      <c r="Q212" s="55">
        <f t="shared" si="33"/>
        <v>5155</v>
      </c>
      <c r="R212" s="65">
        <f t="shared" si="33"/>
        <v>7901.2</v>
      </c>
      <c r="S212" s="65">
        <f t="shared" si="33"/>
        <v>3160.29</v>
      </c>
      <c r="T212" s="65">
        <f t="shared" si="33"/>
        <v>1580.3500000000001</v>
      </c>
      <c r="U212" s="65">
        <f t="shared" si="33"/>
        <v>1580.3500000000001</v>
      </c>
      <c r="V212" s="65">
        <f t="shared" si="33"/>
        <v>1580.3500000000001</v>
      </c>
      <c r="W212" s="55">
        <f t="shared" si="33"/>
        <v>0</v>
      </c>
      <c r="X212" s="55">
        <f t="shared" si="33"/>
        <v>0</v>
      </c>
    </row>
    <row r="213" spans="1:24" ht="25.5">
      <c r="A213" s="54" t="s">
        <v>111</v>
      </c>
      <c r="B213" s="55">
        <f>SUM(B72+B93+B121+B134+B174+B210)</f>
        <v>1087</v>
      </c>
      <c r="C213" s="65">
        <f aca="true" t="shared" si="34" ref="C213:X213">SUM(C72+C93+C121+C134+C174+C210)</f>
        <v>3553.5</v>
      </c>
      <c r="D213" s="55">
        <f t="shared" si="34"/>
        <v>1087</v>
      </c>
      <c r="E213" s="65">
        <f t="shared" si="34"/>
        <v>3553.5</v>
      </c>
      <c r="F213" s="55" t="s">
        <v>65</v>
      </c>
      <c r="G213" s="55">
        <f t="shared" si="34"/>
        <v>0</v>
      </c>
      <c r="H213" s="55">
        <f t="shared" si="34"/>
        <v>0</v>
      </c>
      <c r="I213" s="55">
        <f t="shared" si="34"/>
        <v>0</v>
      </c>
      <c r="J213" s="55">
        <f t="shared" si="34"/>
        <v>0</v>
      </c>
      <c r="K213" s="55">
        <f t="shared" si="34"/>
        <v>0</v>
      </c>
      <c r="L213" s="55">
        <f t="shared" si="34"/>
        <v>0</v>
      </c>
      <c r="M213" s="55">
        <f t="shared" si="34"/>
        <v>5818</v>
      </c>
      <c r="N213" s="55">
        <f t="shared" si="34"/>
        <v>19330</v>
      </c>
      <c r="O213" s="55">
        <f t="shared" si="34"/>
        <v>3104.8</v>
      </c>
      <c r="P213" s="55">
        <f t="shared" si="34"/>
        <v>23</v>
      </c>
      <c r="Q213" s="55">
        <f t="shared" si="34"/>
        <v>4205</v>
      </c>
      <c r="R213" s="65">
        <f t="shared" si="34"/>
        <v>5813.6</v>
      </c>
      <c r="S213" s="65">
        <f t="shared" si="34"/>
        <v>2325.2799999999997</v>
      </c>
      <c r="T213" s="65">
        <f t="shared" si="34"/>
        <v>1162.74</v>
      </c>
      <c r="U213" s="65">
        <f t="shared" si="34"/>
        <v>1162.74</v>
      </c>
      <c r="V213" s="65">
        <f t="shared" si="34"/>
        <v>1162.74</v>
      </c>
      <c r="W213" s="55">
        <f t="shared" si="34"/>
        <v>0</v>
      </c>
      <c r="X213" s="55">
        <f t="shared" si="34"/>
        <v>0</v>
      </c>
    </row>
    <row r="214" spans="1:24" ht="25.5">
      <c r="A214" s="54" t="s">
        <v>112</v>
      </c>
      <c r="B214" s="55">
        <f>SUM(B115+B178)</f>
        <v>272</v>
      </c>
      <c r="C214" s="65">
        <f aca="true" t="shared" si="35" ref="C214:X214">SUM(C115+C178)</f>
        <v>857.66</v>
      </c>
      <c r="D214" s="55">
        <f t="shared" si="35"/>
        <v>272</v>
      </c>
      <c r="E214" s="65">
        <f t="shared" si="35"/>
        <v>857.66</v>
      </c>
      <c r="F214" s="55" t="s">
        <v>65</v>
      </c>
      <c r="G214" s="55">
        <f t="shared" si="35"/>
        <v>0</v>
      </c>
      <c r="H214" s="55">
        <f t="shared" si="35"/>
        <v>0</v>
      </c>
      <c r="I214" s="55">
        <f t="shared" si="35"/>
        <v>0</v>
      </c>
      <c r="J214" s="55">
        <f t="shared" si="35"/>
        <v>0</v>
      </c>
      <c r="K214" s="55">
        <f t="shared" si="35"/>
        <v>0</v>
      </c>
      <c r="L214" s="55">
        <f t="shared" si="35"/>
        <v>0</v>
      </c>
      <c r="M214" s="55">
        <f t="shared" si="35"/>
        <v>0</v>
      </c>
      <c r="N214" s="55">
        <f t="shared" si="35"/>
        <v>6590</v>
      </c>
      <c r="O214" s="55">
        <f t="shared" si="35"/>
        <v>932.3000000000002</v>
      </c>
      <c r="P214" s="55">
        <f t="shared" si="35"/>
        <v>3</v>
      </c>
      <c r="Q214" s="55">
        <f t="shared" si="35"/>
        <v>1150</v>
      </c>
      <c r="R214" s="65">
        <f t="shared" si="35"/>
        <v>1247.0000000000002</v>
      </c>
      <c r="S214" s="65">
        <f t="shared" si="35"/>
        <v>498.79</v>
      </c>
      <c r="T214" s="65">
        <f t="shared" si="35"/>
        <v>249.39</v>
      </c>
      <c r="U214" s="65">
        <f t="shared" si="35"/>
        <v>249.39</v>
      </c>
      <c r="V214" s="65">
        <f t="shared" si="35"/>
        <v>249.39</v>
      </c>
      <c r="W214" s="55">
        <f t="shared" si="35"/>
        <v>0</v>
      </c>
      <c r="X214" s="55">
        <f t="shared" si="35"/>
        <v>0</v>
      </c>
    </row>
    <row r="215" spans="1:24" ht="12.75">
      <c r="A215" s="54" t="s">
        <v>18</v>
      </c>
      <c r="B215" s="55">
        <f>SUM(B212:B214)</f>
        <v>2548</v>
      </c>
      <c r="C215" s="65">
        <f aca="true" t="shared" si="36" ref="C215:X215">SUM(C212:C214)</f>
        <v>9493.36</v>
      </c>
      <c r="D215" s="55">
        <f t="shared" si="36"/>
        <v>2546</v>
      </c>
      <c r="E215" s="65">
        <f t="shared" si="36"/>
        <v>9485.36</v>
      </c>
      <c r="F215" s="55" t="s">
        <v>65</v>
      </c>
      <c r="G215" s="55">
        <f t="shared" si="36"/>
        <v>0</v>
      </c>
      <c r="H215" s="55">
        <f t="shared" si="36"/>
        <v>0</v>
      </c>
      <c r="I215" s="55">
        <f t="shared" si="36"/>
        <v>0</v>
      </c>
      <c r="J215" s="55">
        <f t="shared" si="36"/>
        <v>2</v>
      </c>
      <c r="K215" s="55">
        <f t="shared" si="36"/>
        <v>8</v>
      </c>
      <c r="L215" s="55">
        <f t="shared" si="36"/>
        <v>0</v>
      </c>
      <c r="M215" s="55">
        <f t="shared" si="36"/>
        <v>7613</v>
      </c>
      <c r="N215" s="55">
        <f t="shared" si="36"/>
        <v>69806</v>
      </c>
      <c r="O215" s="55">
        <f t="shared" si="36"/>
        <v>7891.1</v>
      </c>
      <c r="P215" s="55">
        <f t="shared" si="36"/>
        <v>51</v>
      </c>
      <c r="Q215" s="55">
        <f t="shared" si="36"/>
        <v>10510</v>
      </c>
      <c r="R215" s="65">
        <f t="shared" si="36"/>
        <v>14961.8</v>
      </c>
      <c r="S215" s="65">
        <f>SUM(S212:S214)</f>
        <v>5984.36</v>
      </c>
      <c r="T215" s="65">
        <f t="shared" si="36"/>
        <v>2992.48</v>
      </c>
      <c r="U215" s="65">
        <f t="shared" si="36"/>
        <v>2992.48</v>
      </c>
      <c r="V215" s="65">
        <f t="shared" si="36"/>
        <v>2992.48</v>
      </c>
      <c r="W215" s="55">
        <f t="shared" si="36"/>
        <v>0</v>
      </c>
      <c r="X215" s="55">
        <f t="shared" si="36"/>
        <v>0</v>
      </c>
    </row>
    <row r="228" spans="1:24" s="91" customFormat="1" ht="29.25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W228" s="116"/>
      <c r="X228" s="116"/>
    </row>
  </sheetData>
  <sheetProtection/>
  <mergeCells count="195">
    <mergeCell ref="Q3:X3"/>
    <mergeCell ref="Q2:X2"/>
    <mergeCell ref="Q6:X6"/>
    <mergeCell ref="U11:V11"/>
    <mergeCell ref="U12:V12"/>
    <mergeCell ref="A62:A63"/>
    <mergeCell ref="B62:X62"/>
    <mergeCell ref="A22:X22"/>
    <mergeCell ref="A23:X23"/>
    <mergeCell ref="A24:A25"/>
    <mergeCell ref="B24:X24"/>
    <mergeCell ref="A57:A58"/>
    <mergeCell ref="B57:X57"/>
    <mergeCell ref="A60:A61"/>
    <mergeCell ref="B60:X60"/>
    <mergeCell ref="A53:A54"/>
    <mergeCell ref="B53:X53"/>
    <mergeCell ref="A55:A56"/>
    <mergeCell ref="B55:X55"/>
    <mergeCell ref="A49:A50"/>
    <mergeCell ref="B49:X49"/>
    <mergeCell ref="A51:A52"/>
    <mergeCell ref="B51:X51"/>
    <mergeCell ref="A44:A45"/>
    <mergeCell ref="B44:X44"/>
    <mergeCell ref="A46:A47"/>
    <mergeCell ref="B46:X46"/>
    <mergeCell ref="A200:A201"/>
    <mergeCell ref="B200:X200"/>
    <mergeCell ref="A180:X180"/>
    <mergeCell ref="A196:A197"/>
    <mergeCell ref="B196:X196"/>
    <mergeCell ref="A198:A199"/>
    <mergeCell ref="B198:X198"/>
    <mergeCell ref="A191:A192"/>
    <mergeCell ref="B191:X191"/>
    <mergeCell ref="A193:A194"/>
    <mergeCell ref="B184:X184"/>
    <mergeCell ref="B193:X193"/>
    <mergeCell ref="A187:A188"/>
    <mergeCell ref="B187:X187"/>
    <mergeCell ref="A189:A190"/>
    <mergeCell ref="B189:X189"/>
    <mergeCell ref="A111:A112"/>
    <mergeCell ref="B111:X111"/>
    <mergeCell ref="A113:A114"/>
    <mergeCell ref="B113:X113"/>
    <mergeCell ref="A107:A108"/>
    <mergeCell ref="B107:X107"/>
    <mergeCell ref="A109:A110"/>
    <mergeCell ref="B109:X109"/>
    <mergeCell ref="A102:A103"/>
    <mergeCell ref="B102:X102"/>
    <mergeCell ref="A104:A105"/>
    <mergeCell ref="B104:X104"/>
    <mergeCell ref="A97:A98"/>
    <mergeCell ref="B97:X97"/>
    <mergeCell ref="A100:A101"/>
    <mergeCell ref="B100:X100"/>
    <mergeCell ref="A91:A92"/>
    <mergeCell ref="B91:X91"/>
    <mergeCell ref="A94:X94"/>
    <mergeCell ref="A95:A96"/>
    <mergeCell ref="B95:X95"/>
    <mergeCell ref="A86:X86"/>
    <mergeCell ref="A87:A88"/>
    <mergeCell ref="B87:X87"/>
    <mergeCell ref="A89:A90"/>
    <mergeCell ref="B89:X89"/>
    <mergeCell ref="A81:A82"/>
    <mergeCell ref="B81:X81"/>
    <mergeCell ref="A83:A84"/>
    <mergeCell ref="B83:X83"/>
    <mergeCell ref="A77:A78"/>
    <mergeCell ref="B77:X77"/>
    <mergeCell ref="A79:A80"/>
    <mergeCell ref="B79:X79"/>
    <mergeCell ref="M18:M19"/>
    <mergeCell ref="A74:X74"/>
    <mergeCell ref="A75:A76"/>
    <mergeCell ref="B75:X75"/>
    <mergeCell ref="A73:X73"/>
    <mergeCell ref="A28:X28"/>
    <mergeCell ref="B29:X29"/>
    <mergeCell ref="A29:A30"/>
    <mergeCell ref="A31:A32"/>
    <mergeCell ref="B31:X31"/>
    <mergeCell ref="S17:V17"/>
    <mergeCell ref="G17:I17"/>
    <mergeCell ref="O16:O18"/>
    <mergeCell ref="A16:A19"/>
    <mergeCell ref="P16:Q16"/>
    <mergeCell ref="M16:N17"/>
    <mergeCell ref="N18:N19"/>
    <mergeCell ref="R16:R18"/>
    <mergeCell ref="D16:L16"/>
    <mergeCell ref="L18:L19"/>
    <mergeCell ref="A13:X13"/>
    <mergeCell ref="A27:X27"/>
    <mergeCell ref="S16:X16"/>
    <mergeCell ref="J17:L17"/>
    <mergeCell ref="P17:Q17"/>
    <mergeCell ref="F18:F19"/>
    <mergeCell ref="B16:C17"/>
    <mergeCell ref="D17:F17"/>
    <mergeCell ref="A14:X14"/>
    <mergeCell ref="I18:I19"/>
    <mergeCell ref="A33:A34"/>
    <mergeCell ref="B33:X33"/>
    <mergeCell ref="A66:X66"/>
    <mergeCell ref="A67:X67"/>
    <mergeCell ref="A37:X37"/>
    <mergeCell ref="A38:X38"/>
    <mergeCell ref="A39:A40"/>
    <mergeCell ref="B39:X39"/>
    <mergeCell ref="A41:A42"/>
    <mergeCell ref="B41:X41"/>
    <mergeCell ref="A68:A69"/>
    <mergeCell ref="B68:X68"/>
    <mergeCell ref="A70:A71"/>
    <mergeCell ref="B70:X70"/>
    <mergeCell ref="A117:X117"/>
    <mergeCell ref="A118:X118"/>
    <mergeCell ref="A124:A125"/>
    <mergeCell ref="B124:X124"/>
    <mergeCell ref="A119:A120"/>
    <mergeCell ref="B119:X119"/>
    <mergeCell ref="A122:X122"/>
    <mergeCell ref="A123:X123"/>
    <mergeCell ref="A127:X127"/>
    <mergeCell ref="A128:A129"/>
    <mergeCell ref="B128:X128"/>
    <mergeCell ref="A130:A131"/>
    <mergeCell ref="B130:X130"/>
    <mergeCell ref="A132:A133"/>
    <mergeCell ref="B132:X132"/>
    <mergeCell ref="A136:X136"/>
    <mergeCell ref="A137:X137"/>
    <mergeCell ref="A138:A139"/>
    <mergeCell ref="B138:X138"/>
    <mergeCell ref="A140:A141"/>
    <mergeCell ref="B140:X140"/>
    <mergeCell ref="A142:A143"/>
    <mergeCell ref="B142:X142"/>
    <mergeCell ref="A144:A145"/>
    <mergeCell ref="B144:X144"/>
    <mergeCell ref="A147:A148"/>
    <mergeCell ref="B147:X147"/>
    <mergeCell ref="A149:A150"/>
    <mergeCell ref="B149:X149"/>
    <mergeCell ref="A156:A157"/>
    <mergeCell ref="B156:X156"/>
    <mergeCell ref="A151:A152"/>
    <mergeCell ref="B151:X151"/>
    <mergeCell ref="A153:A154"/>
    <mergeCell ref="B153:X153"/>
    <mergeCell ref="A158:A159"/>
    <mergeCell ref="B158:X158"/>
    <mergeCell ref="A160:A161"/>
    <mergeCell ref="B160:X160"/>
    <mergeCell ref="A163:X163"/>
    <mergeCell ref="A164:A165"/>
    <mergeCell ref="B164:X164"/>
    <mergeCell ref="A166:A167"/>
    <mergeCell ref="B166:X166"/>
    <mergeCell ref="A168:A169"/>
    <mergeCell ref="B168:X168"/>
    <mergeCell ref="A170:A171"/>
    <mergeCell ref="B170:X170"/>
    <mergeCell ref="A172:A173"/>
    <mergeCell ref="B172:X172"/>
    <mergeCell ref="A203:A204"/>
    <mergeCell ref="A175:X175"/>
    <mergeCell ref="A176:A177"/>
    <mergeCell ref="B176:X176"/>
    <mergeCell ref="A181:X181"/>
    <mergeCell ref="A182:A183"/>
    <mergeCell ref="B182:X182"/>
    <mergeCell ref="A184:A185"/>
    <mergeCell ref="A10:X10"/>
    <mergeCell ref="A7:X7"/>
    <mergeCell ref="A9:X9"/>
    <mergeCell ref="Q4:X4"/>
    <mergeCell ref="Q5:X5"/>
    <mergeCell ref="B203:X203"/>
    <mergeCell ref="A205:A206"/>
    <mergeCell ref="B205:X205"/>
    <mergeCell ref="W228:X228"/>
    <mergeCell ref="A207:A208"/>
    <mergeCell ref="B207:X207"/>
    <mergeCell ref="A228:I228"/>
    <mergeCell ref="A2:D2"/>
    <mergeCell ref="A3:D3"/>
    <mergeCell ref="A4:D4"/>
    <mergeCell ref="A5:D5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view="pageBreakPreview" zoomScaleNormal="75" zoomScaleSheetLayoutView="100" zoomScalePageLayoutView="0" workbookViewId="0" topLeftCell="A97">
      <selection activeCell="A130" sqref="A130:G130"/>
    </sheetView>
  </sheetViews>
  <sheetFormatPr defaultColWidth="10.25390625" defaultRowHeight="12.75"/>
  <cols>
    <col min="1" max="1" width="5.00390625" style="7" customWidth="1"/>
    <col min="2" max="2" width="21.375" style="7" customWidth="1"/>
    <col min="3" max="3" width="32.75390625" style="7" customWidth="1"/>
    <col min="4" max="4" width="8.00390625" style="7" customWidth="1"/>
    <col min="5" max="6" width="8.75390625" style="7" customWidth="1"/>
    <col min="7" max="7" width="28.625" style="7" customWidth="1"/>
    <col min="8" max="16384" width="10.25390625" style="7" customWidth="1"/>
  </cols>
  <sheetData>
    <row r="1" spans="5:7" ht="21.75" customHeight="1">
      <c r="E1" s="92"/>
      <c r="F1" s="148" t="s">
        <v>159</v>
      </c>
      <c r="G1" s="148"/>
    </row>
    <row r="2" spans="1:6" ht="15">
      <c r="A2" s="8"/>
      <c r="B2" s="8"/>
      <c r="C2" s="8"/>
      <c r="D2" s="8"/>
      <c r="E2" s="8"/>
      <c r="F2" s="8"/>
    </row>
    <row r="3" spans="1:19" ht="18" customHeight="1">
      <c r="A3" s="106" t="s">
        <v>25</v>
      </c>
      <c r="B3" s="106"/>
      <c r="C3" s="106"/>
      <c r="D3" s="106"/>
      <c r="E3" s="106"/>
      <c r="F3" s="106"/>
      <c r="G3" s="10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1.5" customHeight="1">
      <c r="A4" s="107" t="s">
        <v>151</v>
      </c>
      <c r="B4" s="107"/>
      <c r="C4" s="107"/>
      <c r="D4" s="107"/>
      <c r="E4" s="107"/>
      <c r="F4" s="107"/>
      <c r="G4" s="10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8" customHeight="1" thickBot="1">
      <c r="A5" s="10"/>
      <c r="B5" s="10"/>
      <c r="C5" s="10"/>
      <c r="D5" s="10"/>
      <c r="E5" s="10"/>
      <c r="F5" s="10"/>
      <c r="G5" s="12" t="s">
        <v>155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7" ht="31.5" customHeight="1">
      <c r="A6" s="108" t="s">
        <v>154</v>
      </c>
      <c r="B6" s="147" t="s">
        <v>26</v>
      </c>
      <c r="C6" s="145" t="s">
        <v>27</v>
      </c>
      <c r="D6" s="143" t="s">
        <v>28</v>
      </c>
      <c r="E6" s="143"/>
      <c r="F6" s="144"/>
      <c r="G6" s="96" t="s">
        <v>14</v>
      </c>
    </row>
    <row r="7" spans="1:7" ht="14.25" customHeight="1" thickBot="1">
      <c r="A7" s="109"/>
      <c r="B7" s="135"/>
      <c r="C7" s="146"/>
      <c r="D7" s="13">
        <v>2013</v>
      </c>
      <c r="E7" s="13">
        <v>2014</v>
      </c>
      <c r="F7" s="13">
        <v>2015</v>
      </c>
      <c r="G7" s="142"/>
    </row>
    <row r="8" spans="1:7" ht="14.25" customHeight="1">
      <c r="A8" s="136">
        <v>1</v>
      </c>
      <c r="B8" s="139" t="s">
        <v>29</v>
      </c>
      <c r="C8" s="14" t="s">
        <v>30</v>
      </c>
      <c r="D8" s="15">
        <v>812</v>
      </c>
      <c r="E8" s="15"/>
      <c r="F8" s="15"/>
      <c r="G8" s="16">
        <f aca="true" t="shared" si="0" ref="G8:G13">SUM(D8:F8)</f>
        <v>812</v>
      </c>
    </row>
    <row r="9" spans="1:7" ht="14.25" customHeight="1">
      <c r="A9" s="137"/>
      <c r="B9" s="140"/>
      <c r="C9" s="17" t="s">
        <v>31</v>
      </c>
      <c r="D9" s="19">
        <v>406</v>
      </c>
      <c r="E9" s="19"/>
      <c r="F9" s="19"/>
      <c r="G9" s="20">
        <f t="shared" si="0"/>
        <v>406</v>
      </c>
    </row>
    <row r="10" spans="1:7" ht="14.25" customHeight="1">
      <c r="A10" s="137"/>
      <c r="B10" s="140"/>
      <c r="C10" s="17" t="s">
        <v>32</v>
      </c>
      <c r="D10" s="19">
        <v>406</v>
      </c>
      <c r="E10" s="19"/>
      <c r="F10" s="19"/>
      <c r="G10" s="20">
        <f t="shared" si="0"/>
        <v>406</v>
      </c>
    </row>
    <row r="11" spans="1:7" ht="13.5" customHeight="1">
      <c r="A11" s="137"/>
      <c r="B11" s="140"/>
      <c r="C11" s="21" t="s">
        <v>33</v>
      </c>
      <c r="D11" s="19">
        <v>406</v>
      </c>
      <c r="E11" s="19"/>
      <c r="F11" s="19"/>
      <c r="G11" s="20">
        <f t="shared" si="0"/>
        <v>406</v>
      </c>
    </row>
    <row r="12" spans="1:7" ht="14.25" customHeight="1">
      <c r="A12" s="137"/>
      <c r="B12" s="140"/>
      <c r="C12" s="17" t="s">
        <v>34</v>
      </c>
      <c r="D12" s="19"/>
      <c r="E12" s="19"/>
      <c r="F12" s="19"/>
      <c r="G12" s="20">
        <f t="shared" si="0"/>
        <v>0</v>
      </c>
    </row>
    <row r="13" spans="1:7" ht="14.25" customHeight="1">
      <c r="A13" s="137"/>
      <c r="B13" s="140"/>
      <c r="C13" s="17" t="s">
        <v>35</v>
      </c>
      <c r="D13" s="19"/>
      <c r="E13" s="19"/>
      <c r="F13" s="19"/>
      <c r="G13" s="20">
        <f t="shared" si="0"/>
        <v>0</v>
      </c>
    </row>
    <row r="14" spans="1:7" ht="14.25" customHeight="1" thickBot="1">
      <c r="A14" s="138"/>
      <c r="B14" s="141" t="s">
        <v>36</v>
      </c>
      <c r="C14" s="141"/>
      <c r="D14" s="23">
        <f>SUM(D8:D13)</f>
        <v>2030</v>
      </c>
      <c r="E14" s="23"/>
      <c r="F14" s="23"/>
      <c r="G14" s="80">
        <f>SUM(G8:G13)</f>
        <v>2030</v>
      </c>
    </row>
    <row r="15" spans="1:7" ht="15">
      <c r="A15" s="104">
        <v>2</v>
      </c>
      <c r="B15" s="105" t="s">
        <v>37</v>
      </c>
      <c r="C15" s="79" t="s">
        <v>30</v>
      </c>
      <c r="D15" s="84">
        <v>197.6</v>
      </c>
      <c r="E15" s="79"/>
      <c r="F15" s="79"/>
      <c r="G15" s="81">
        <f aca="true" t="shared" si="1" ref="G15:G20">SUM(D15:F15)</f>
        <v>197.6</v>
      </c>
    </row>
    <row r="16" spans="1:7" ht="15">
      <c r="A16" s="137"/>
      <c r="B16" s="140"/>
      <c r="C16" s="17" t="s">
        <v>31</v>
      </c>
      <c r="D16" s="19">
        <v>98.7</v>
      </c>
      <c r="E16" s="17"/>
      <c r="F16" s="17"/>
      <c r="G16" s="20">
        <f t="shared" si="1"/>
        <v>98.7</v>
      </c>
    </row>
    <row r="17" spans="1:7" ht="15">
      <c r="A17" s="137"/>
      <c r="B17" s="140"/>
      <c r="C17" s="17" t="s">
        <v>32</v>
      </c>
      <c r="D17" s="19">
        <v>98.7</v>
      </c>
      <c r="E17" s="17"/>
      <c r="F17" s="17"/>
      <c r="G17" s="20">
        <f t="shared" si="1"/>
        <v>98.7</v>
      </c>
    </row>
    <row r="18" spans="1:7" ht="14.25" customHeight="1">
      <c r="A18" s="137"/>
      <c r="B18" s="140"/>
      <c r="C18" s="21" t="s">
        <v>33</v>
      </c>
      <c r="D18" s="19">
        <v>98.7</v>
      </c>
      <c r="E18" s="17"/>
      <c r="F18" s="17"/>
      <c r="G18" s="20">
        <f t="shared" si="1"/>
        <v>98.7</v>
      </c>
    </row>
    <row r="19" spans="1:7" ht="15">
      <c r="A19" s="137"/>
      <c r="B19" s="140"/>
      <c r="C19" s="17" t="s">
        <v>34</v>
      </c>
      <c r="D19" s="19"/>
      <c r="E19" s="17"/>
      <c r="F19" s="17"/>
      <c r="G19" s="20">
        <f t="shared" si="1"/>
        <v>0</v>
      </c>
    </row>
    <row r="20" spans="1:7" ht="15">
      <c r="A20" s="137"/>
      <c r="B20" s="140"/>
      <c r="C20" s="17" t="s">
        <v>35</v>
      </c>
      <c r="D20" s="19"/>
      <c r="E20" s="17"/>
      <c r="F20" s="17"/>
      <c r="G20" s="20">
        <f t="shared" si="1"/>
        <v>0</v>
      </c>
    </row>
    <row r="21" spans="1:7" ht="15.75" thickBot="1">
      <c r="A21" s="138"/>
      <c r="B21" s="141" t="s">
        <v>36</v>
      </c>
      <c r="C21" s="141"/>
      <c r="D21" s="23">
        <f>SUM(D15:D20)</f>
        <v>493.7</v>
      </c>
      <c r="E21" s="23"/>
      <c r="F21" s="23"/>
      <c r="G21" s="80">
        <f>SUM(G15:G20)</f>
        <v>493.7</v>
      </c>
    </row>
    <row r="22" spans="1:7" ht="15">
      <c r="A22" s="104">
        <v>3</v>
      </c>
      <c r="B22" s="105" t="s">
        <v>38</v>
      </c>
      <c r="C22" s="79" t="s">
        <v>30</v>
      </c>
      <c r="D22" s="79"/>
      <c r="E22" s="79"/>
      <c r="F22" s="79"/>
      <c r="G22" s="81">
        <f aca="true" t="shared" si="2" ref="G22:G27">SUM(D22:F22)</f>
        <v>0</v>
      </c>
    </row>
    <row r="23" spans="1:7" ht="15">
      <c r="A23" s="137"/>
      <c r="B23" s="140"/>
      <c r="C23" s="17" t="s">
        <v>31</v>
      </c>
      <c r="D23" s="17"/>
      <c r="E23" s="17"/>
      <c r="F23" s="17"/>
      <c r="G23" s="20">
        <f t="shared" si="2"/>
        <v>0</v>
      </c>
    </row>
    <row r="24" spans="1:7" ht="15">
      <c r="A24" s="137"/>
      <c r="B24" s="140"/>
      <c r="C24" s="17" t="s">
        <v>32</v>
      </c>
      <c r="D24" s="17"/>
      <c r="E24" s="17"/>
      <c r="F24" s="17"/>
      <c r="G24" s="20">
        <f t="shared" si="2"/>
        <v>0</v>
      </c>
    </row>
    <row r="25" spans="1:7" ht="14.25" customHeight="1">
      <c r="A25" s="137"/>
      <c r="B25" s="140"/>
      <c r="C25" s="21" t="s">
        <v>33</v>
      </c>
      <c r="D25" s="17"/>
      <c r="E25" s="17"/>
      <c r="F25" s="17"/>
      <c r="G25" s="20">
        <f t="shared" si="2"/>
        <v>0</v>
      </c>
    </row>
    <row r="26" spans="1:7" ht="15">
      <c r="A26" s="137"/>
      <c r="B26" s="140"/>
      <c r="C26" s="17" t="s">
        <v>34</v>
      </c>
      <c r="D26" s="17"/>
      <c r="E26" s="17"/>
      <c r="F26" s="17"/>
      <c r="G26" s="20">
        <f t="shared" si="2"/>
        <v>0</v>
      </c>
    </row>
    <row r="27" spans="1:7" ht="15">
      <c r="A27" s="137"/>
      <c r="B27" s="140"/>
      <c r="C27" s="17" t="s">
        <v>35</v>
      </c>
      <c r="D27" s="17"/>
      <c r="E27" s="17"/>
      <c r="F27" s="17"/>
      <c r="G27" s="20">
        <f t="shared" si="2"/>
        <v>0</v>
      </c>
    </row>
    <row r="28" spans="1:7" ht="15.75" thickBot="1">
      <c r="A28" s="138"/>
      <c r="B28" s="141" t="s">
        <v>36</v>
      </c>
      <c r="C28" s="141"/>
      <c r="D28" s="22"/>
      <c r="E28" s="22"/>
      <c r="F28" s="22"/>
      <c r="G28" s="24">
        <f>SUM(G22:G27)</f>
        <v>0</v>
      </c>
    </row>
    <row r="29" spans="1:7" ht="15">
      <c r="A29" s="136">
        <v>4</v>
      </c>
      <c r="B29" s="139" t="s">
        <v>39</v>
      </c>
      <c r="C29" s="14" t="s">
        <v>30</v>
      </c>
      <c r="D29" s="15"/>
      <c r="E29" s="15"/>
      <c r="F29" s="15"/>
      <c r="G29" s="16">
        <f aca="true" t="shared" si="3" ref="G29:G34">SUM(D29:F29)</f>
        <v>0</v>
      </c>
    </row>
    <row r="30" spans="1:7" ht="15">
      <c r="A30" s="137"/>
      <c r="B30" s="140"/>
      <c r="C30" s="17" t="s">
        <v>31</v>
      </c>
      <c r="D30" s="19"/>
      <c r="E30" s="19"/>
      <c r="F30" s="19"/>
      <c r="G30" s="20">
        <f t="shared" si="3"/>
        <v>0</v>
      </c>
    </row>
    <row r="31" spans="1:7" ht="15">
      <c r="A31" s="137"/>
      <c r="B31" s="140"/>
      <c r="C31" s="17" t="s">
        <v>32</v>
      </c>
      <c r="D31" s="19"/>
      <c r="E31" s="19"/>
      <c r="F31" s="19"/>
      <c r="G31" s="20">
        <f t="shared" si="3"/>
        <v>0</v>
      </c>
    </row>
    <row r="32" spans="1:7" ht="14.25" customHeight="1">
      <c r="A32" s="137"/>
      <c r="B32" s="140"/>
      <c r="C32" s="21" t="s">
        <v>33</v>
      </c>
      <c r="D32" s="19"/>
      <c r="E32" s="19"/>
      <c r="F32" s="19"/>
      <c r="G32" s="20">
        <f t="shared" si="3"/>
        <v>0</v>
      </c>
    </row>
    <row r="33" spans="1:7" ht="15">
      <c r="A33" s="137"/>
      <c r="B33" s="140"/>
      <c r="C33" s="17" t="s">
        <v>34</v>
      </c>
      <c r="D33" s="19"/>
      <c r="E33" s="19"/>
      <c r="F33" s="19"/>
      <c r="G33" s="20">
        <f t="shared" si="3"/>
        <v>0</v>
      </c>
    </row>
    <row r="34" spans="1:7" ht="15">
      <c r="A34" s="137"/>
      <c r="B34" s="140"/>
      <c r="C34" s="17" t="s">
        <v>35</v>
      </c>
      <c r="D34" s="19"/>
      <c r="E34" s="19"/>
      <c r="F34" s="19"/>
      <c r="G34" s="20">
        <f t="shared" si="3"/>
        <v>0</v>
      </c>
    </row>
    <row r="35" spans="1:7" ht="15.75" thickBot="1">
      <c r="A35" s="138"/>
      <c r="B35" s="141" t="s">
        <v>36</v>
      </c>
      <c r="C35" s="141"/>
      <c r="D35" s="23"/>
      <c r="E35" s="23"/>
      <c r="F35" s="23"/>
      <c r="G35" s="24">
        <f>SUM(G29:G34)</f>
        <v>0</v>
      </c>
    </row>
    <row r="36" spans="1:7" ht="15">
      <c r="A36" s="136">
        <v>5</v>
      </c>
      <c r="B36" s="139" t="s">
        <v>40</v>
      </c>
      <c r="C36" s="14" t="s">
        <v>30</v>
      </c>
      <c r="D36" s="15"/>
      <c r="E36" s="15"/>
      <c r="F36" s="15"/>
      <c r="G36" s="16">
        <f aca="true" t="shared" si="4" ref="G36:G41">SUM(D36:F36)</f>
        <v>0</v>
      </c>
    </row>
    <row r="37" spans="1:7" ht="15">
      <c r="A37" s="137"/>
      <c r="B37" s="140"/>
      <c r="C37" s="17" t="s">
        <v>31</v>
      </c>
      <c r="D37" s="19"/>
      <c r="E37" s="19"/>
      <c r="F37" s="19"/>
      <c r="G37" s="20">
        <f t="shared" si="4"/>
        <v>0</v>
      </c>
    </row>
    <row r="38" spans="1:7" ht="15">
      <c r="A38" s="137"/>
      <c r="B38" s="140"/>
      <c r="C38" s="17" t="s">
        <v>32</v>
      </c>
      <c r="D38" s="19"/>
      <c r="E38" s="19"/>
      <c r="F38" s="19"/>
      <c r="G38" s="20">
        <f t="shared" si="4"/>
        <v>0</v>
      </c>
    </row>
    <row r="39" spans="1:7" ht="14.25" customHeight="1">
      <c r="A39" s="137"/>
      <c r="B39" s="140"/>
      <c r="C39" s="21" t="s">
        <v>33</v>
      </c>
      <c r="D39" s="19"/>
      <c r="E39" s="19"/>
      <c r="F39" s="19"/>
      <c r="G39" s="20">
        <f t="shared" si="4"/>
        <v>0</v>
      </c>
    </row>
    <row r="40" spans="1:7" ht="15">
      <c r="A40" s="137"/>
      <c r="B40" s="140"/>
      <c r="C40" s="17" t="s">
        <v>34</v>
      </c>
      <c r="D40" s="19"/>
      <c r="E40" s="19"/>
      <c r="F40" s="19"/>
      <c r="G40" s="20">
        <f t="shared" si="4"/>
        <v>0</v>
      </c>
    </row>
    <row r="41" spans="1:7" ht="15">
      <c r="A41" s="137"/>
      <c r="B41" s="140"/>
      <c r="C41" s="17" t="s">
        <v>35</v>
      </c>
      <c r="D41" s="19"/>
      <c r="E41" s="19"/>
      <c r="F41" s="19"/>
      <c r="G41" s="20">
        <f t="shared" si="4"/>
        <v>0</v>
      </c>
    </row>
    <row r="42" spans="1:7" ht="15.75" thickBot="1">
      <c r="A42" s="138"/>
      <c r="B42" s="141" t="s">
        <v>36</v>
      </c>
      <c r="C42" s="141"/>
      <c r="D42" s="23"/>
      <c r="E42" s="23"/>
      <c r="F42" s="23"/>
      <c r="G42" s="24">
        <f>SUM(G36:G41)</f>
        <v>0</v>
      </c>
    </row>
    <row r="43" spans="1:7" ht="15">
      <c r="A43" s="136">
        <v>6</v>
      </c>
      <c r="B43" s="139" t="s">
        <v>41</v>
      </c>
      <c r="C43" s="14" t="s">
        <v>30</v>
      </c>
      <c r="D43" s="15"/>
      <c r="E43" s="15"/>
      <c r="F43" s="15"/>
      <c r="G43" s="16">
        <f aca="true" t="shared" si="5" ref="G43:G48">SUM(D43:F43)</f>
        <v>0</v>
      </c>
    </row>
    <row r="44" spans="1:7" ht="15">
      <c r="A44" s="137"/>
      <c r="B44" s="140"/>
      <c r="C44" s="17" t="s">
        <v>31</v>
      </c>
      <c r="D44" s="19"/>
      <c r="E44" s="19"/>
      <c r="F44" s="19"/>
      <c r="G44" s="20">
        <f t="shared" si="5"/>
        <v>0</v>
      </c>
    </row>
    <row r="45" spans="1:7" ht="15">
      <c r="A45" s="137"/>
      <c r="B45" s="140"/>
      <c r="C45" s="17" t="s">
        <v>32</v>
      </c>
      <c r="D45" s="19"/>
      <c r="E45" s="19"/>
      <c r="F45" s="19"/>
      <c r="G45" s="20">
        <f t="shared" si="5"/>
        <v>0</v>
      </c>
    </row>
    <row r="46" spans="1:7" ht="14.25" customHeight="1">
      <c r="A46" s="137"/>
      <c r="B46" s="140"/>
      <c r="C46" s="21" t="s">
        <v>33</v>
      </c>
      <c r="D46" s="19"/>
      <c r="E46" s="19"/>
      <c r="F46" s="19"/>
      <c r="G46" s="20">
        <f t="shared" si="5"/>
        <v>0</v>
      </c>
    </row>
    <row r="47" spans="1:7" ht="15">
      <c r="A47" s="137"/>
      <c r="B47" s="140"/>
      <c r="C47" s="17" t="s">
        <v>34</v>
      </c>
      <c r="D47" s="19"/>
      <c r="E47" s="19"/>
      <c r="F47" s="19"/>
      <c r="G47" s="20">
        <f t="shared" si="5"/>
        <v>0</v>
      </c>
    </row>
    <row r="48" spans="1:7" ht="15">
      <c r="A48" s="137"/>
      <c r="B48" s="140"/>
      <c r="C48" s="17" t="s">
        <v>35</v>
      </c>
      <c r="D48" s="19"/>
      <c r="E48" s="19"/>
      <c r="F48" s="19"/>
      <c r="G48" s="20">
        <f t="shared" si="5"/>
        <v>0</v>
      </c>
    </row>
    <row r="49" spans="1:7" ht="15.75" thickBot="1">
      <c r="A49" s="138"/>
      <c r="B49" s="141" t="s">
        <v>36</v>
      </c>
      <c r="C49" s="141"/>
      <c r="D49" s="23"/>
      <c r="E49" s="23"/>
      <c r="F49" s="23"/>
      <c r="G49" s="24">
        <f>SUM(G43:G48)</f>
        <v>0</v>
      </c>
    </row>
    <row r="50" spans="1:7" ht="15">
      <c r="A50" s="136">
        <v>7</v>
      </c>
      <c r="B50" s="139" t="s">
        <v>42</v>
      </c>
      <c r="C50" s="14" t="s">
        <v>30</v>
      </c>
      <c r="D50" s="15">
        <v>680.4</v>
      </c>
      <c r="E50" s="15"/>
      <c r="F50" s="15"/>
      <c r="G50" s="16">
        <f aca="true" t="shared" si="6" ref="G50:G55">SUM(D50:F50)</f>
        <v>680.4</v>
      </c>
    </row>
    <row r="51" spans="1:7" ht="15">
      <c r="A51" s="137"/>
      <c r="B51" s="140"/>
      <c r="C51" s="17" t="s">
        <v>31</v>
      </c>
      <c r="D51" s="19">
        <v>340.2</v>
      </c>
      <c r="E51" s="19"/>
      <c r="F51" s="19"/>
      <c r="G51" s="20">
        <f t="shared" si="6"/>
        <v>340.2</v>
      </c>
    </row>
    <row r="52" spans="1:7" ht="15">
      <c r="A52" s="137"/>
      <c r="B52" s="140"/>
      <c r="C52" s="17" t="s">
        <v>32</v>
      </c>
      <c r="D52" s="19">
        <v>340.2</v>
      </c>
      <c r="E52" s="19"/>
      <c r="F52" s="19"/>
      <c r="G52" s="20">
        <f t="shared" si="6"/>
        <v>340.2</v>
      </c>
    </row>
    <row r="53" spans="1:7" ht="14.25" customHeight="1">
      <c r="A53" s="137"/>
      <c r="B53" s="140"/>
      <c r="C53" s="21" t="s">
        <v>33</v>
      </c>
      <c r="D53" s="19">
        <v>340.2</v>
      </c>
      <c r="E53" s="19"/>
      <c r="F53" s="19"/>
      <c r="G53" s="20">
        <f t="shared" si="6"/>
        <v>340.2</v>
      </c>
    </row>
    <row r="54" spans="1:7" ht="15">
      <c r="A54" s="137"/>
      <c r="B54" s="140"/>
      <c r="C54" s="17" t="s">
        <v>34</v>
      </c>
      <c r="D54" s="19"/>
      <c r="E54" s="19"/>
      <c r="F54" s="19"/>
      <c r="G54" s="20">
        <f t="shared" si="6"/>
        <v>0</v>
      </c>
    </row>
    <row r="55" spans="1:7" ht="15">
      <c r="A55" s="137"/>
      <c r="B55" s="140"/>
      <c r="C55" s="17" t="s">
        <v>35</v>
      </c>
      <c r="D55" s="19"/>
      <c r="E55" s="19"/>
      <c r="F55" s="19"/>
      <c r="G55" s="20">
        <f t="shared" si="6"/>
        <v>0</v>
      </c>
    </row>
    <row r="56" spans="1:7" ht="15.75" thickBot="1">
      <c r="A56" s="138"/>
      <c r="B56" s="141" t="s">
        <v>36</v>
      </c>
      <c r="C56" s="141"/>
      <c r="D56" s="23">
        <f>SUM(D50:D55)</f>
        <v>1701</v>
      </c>
      <c r="E56" s="23"/>
      <c r="F56" s="23"/>
      <c r="G56" s="80">
        <f>SUM(G50:G55)</f>
        <v>1701</v>
      </c>
    </row>
    <row r="57" spans="1:7" ht="15">
      <c r="A57" s="104">
        <v>8</v>
      </c>
      <c r="B57" s="105" t="s">
        <v>43</v>
      </c>
      <c r="C57" s="79" t="s">
        <v>30</v>
      </c>
      <c r="D57" s="82"/>
      <c r="E57" s="82"/>
      <c r="F57" s="82"/>
      <c r="G57" s="81">
        <f aca="true" t="shared" si="7" ref="G57:G62">SUM(D57:F57)</f>
        <v>0</v>
      </c>
    </row>
    <row r="58" spans="1:7" ht="15">
      <c r="A58" s="137"/>
      <c r="B58" s="140"/>
      <c r="C58" s="17" t="s">
        <v>31</v>
      </c>
      <c r="D58" s="25"/>
      <c r="E58" s="25"/>
      <c r="F58" s="25"/>
      <c r="G58" s="20">
        <f t="shared" si="7"/>
        <v>0</v>
      </c>
    </row>
    <row r="59" spans="1:7" ht="15">
      <c r="A59" s="137"/>
      <c r="B59" s="140"/>
      <c r="C59" s="17" t="s">
        <v>32</v>
      </c>
      <c r="D59" s="25"/>
      <c r="E59" s="25"/>
      <c r="F59" s="25"/>
      <c r="G59" s="20">
        <f t="shared" si="7"/>
        <v>0</v>
      </c>
    </row>
    <row r="60" spans="1:7" ht="14.25" customHeight="1">
      <c r="A60" s="137"/>
      <c r="B60" s="140"/>
      <c r="C60" s="21" t="s">
        <v>33</v>
      </c>
      <c r="D60" s="25"/>
      <c r="E60" s="25"/>
      <c r="F60" s="25"/>
      <c r="G60" s="20">
        <f t="shared" si="7"/>
        <v>0</v>
      </c>
    </row>
    <row r="61" spans="1:7" ht="15">
      <c r="A61" s="137"/>
      <c r="B61" s="140"/>
      <c r="C61" s="17" t="s">
        <v>34</v>
      </c>
      <c r="D61" s="25"/>
      <c r="E61" s="25"/>
      <c r="F61" s="25"/>
      <c r="G61" s="20">
        <f t="shared" si="7"/>
        <v>0</v>
      </c>
    </row>
    <row r="62" spans="1:7" ht="15">
      <c r="A62" s="137"/>
      <c r="B62" s="140"/>
      <c r="C62" s="17" t="s">
        <v>35</v>
      </c>
      <c r="D62" s="25"/>
      <c r="E62" s="25"/>
      <c r="F62" s="25"/>
      <c r="G62" s="20">
        <f t="shared" si="7"/>
        <v>0</v>
      </c>
    </row>
    <row r="63" spans="1:7" ht="15.75" thickBot="1">
      <c r="A63" s="138"/>
      <c r="B63" s="141" t="s">
        <v>36</v>
      </c>
      <c r="C63" s="141"/>
      <c r="D63" s="26"/>
      <c r="E63" s="26"/>
      <c r="F63" s="26"/>
      <c r="G63" s="24">
        <f>SUM(G57:G62)</f>
        <v>0</v>
      </c>
    </row>
    <row r="64" spans="1:7" ht="15">
      <c r="A64" s="136">
        <v>9</v>
      </c>
      <c r="B64" s="139" t="s">
        <v>44</v>
      </c>
      <c r="C64" s="14" t="s">
        <v>30</v>
      </c>
      <c r="D64" s="15"/>
      <c r="E64" s="15">
        <v>107.6</v>
      </c>
      <c r="F64" s="15"/>
      <c r="G64" s="16">
        <f aca="true" t="shared" si="8" ref="G64:G69">SUM(D64:F64)</f>
        <v>107.6</v>
      </c>
    </row>
    <row r="65" spans="1:7" ht="15">
      <c r="A65" s="137"/>
      <c r="B65" s="140"/>
      <c r="C65" s="17" t="s">
        <v>31</v>
      </c>
      <c r="D65" s="19"/>
      <c r="E65" s="19">
        <v>54</v>
      </c>
      <c r="F65" s="19"/>
      <c r="G65" s="20">
        <f t="shared" si="8"/>
        <v>54</v>
      </c>
    </row>
    <row r="66" spans="1:7" ht="15">
      <c r="A66" s="137"/>
      <c r="B66" s="140"/>
      <c r="C66" s="17" t="s">
        <v>32</v>
      </c>
      <c r="D66" s="19"/>
      <c r="E66" s="19">
        <v>54</v>
      </c>
      <c r="F66" s="19"/>
      <c r="G66" s="20">
        <f t="shared" si="8"/>
        <v>54</v>
      </c>
    </row>
    <row r="67" spans="1:7" ht="14.25" customHeight="1">
      <c r="A67" s="137"/>
      <c r="B67" s="140"/>
      <c r="C67" s="21" t="s">
        <v>33</v>
      </c>
      <c r="D67" s="19"/>
      <c r="E67" s="19">
        <v>54</v>
      </c>
      <c r="F67" s="19"/>
      <c r="G67" s="20">
        <f t="shared" si="8"/>
        <v>54</v>
      </c>
    </row>
    <row r="68" spans="1:7" ht="15">
      <c r="A68" s="137"/>
      <c r="B68" s="140"/>
      <c r="C68" s="17" t="s">
        <v>34</v>
      </c>
      <c r="D68" s="19"/>
      <c r="E68" s="19"/>
      <c r="F68" s="19"/>
      <c r="G68" s="20">
        <f t="shared" si="8"/>
        <v>0</v>
      </c>
    </row>
    <row r="69" spans="1:7" ht="15">
      <c r="A69" s="137"/>
      <c r="B69" s="140"/>
      <c r="C69" s="17" t="s">
        <v>35</v>
      </c>
      <c r="D69" s="19"/>
      <c r="E69" s="19"/>
      <c r="F69" s="19"/>
      <c r="G69" s="20">
        <f t="shared" si="8"/>
        <v>0</v>
      </c>
    </row>
    <row r="70" spans="1:7" ht="15.75" thickBot="1">
      <c r="A70" s="138"/>
      <c r="B70" s="141" t="s">
        <v>36</v>
      </c>
      <c r="C70" s="141"/>
      <c r="D70" s="23"/>
      <c r="E70" s="23">
        <f>SUM(E64:E69)</f>
        <v>269.6</v>
      </c>
      <c r="F70" s="23"/>
      <c r="G70" s="80">
        <f>SUM(G64:G69)</f>
        <v>269.6</v>
      </c>
    </row>
    <row r="71" spans="1:7" ht="15">
      <c r="A71" s="136">
        <v>10</v>
      </c>
      <c r="B71" s="139" t="s">
        <v>45</v>
      </c>
      <c r="C71" s="14" t="s">
        <v>30</v>
      </c>
      <c r="D71" s="68">
        <v>307.15</v>
      </c>
      <c r="E71" s="68">
        <v>130.7</v>
      </c>
      <c r="F71" s="68">
        <v>436.8</v>
      </c>
      <c r="G71" s="69">
        <f aca="true" t="shared" si="9" ref="G71:G76">SUM(D71:F71)</f>
        <v>874.65</v>
      </c>
    </row>
    <row r="72" spans="1:7" ht="15">
      <c r="A72" s="137"/>
      <c r="B72" s="140"/>
      <c r="C72" s="17" t="s">
        <v>31</v>
      </c>
      <c r="D72" s="70">
        <v>153.55</v>
      </c>
      <c r="E72" s="70">
        <v>65.45</v>
      </c>
      <c r="F72" s="70">
        <v>218.49</v>
      </c>
      <c r="G72" s="71">
        <f t="shared" si="9"/>
        <v>437.49</v>
      </c>
    </row>
    <row r="73" spans="1:7" ht="15">
      <c r="A73" s="137"/>
      <c r="B73" s="140"/>
      <c r="C73" s="17" t="s">
        <v>32</v>
      </c>
      <c r="D73" s="70">
        <v>153.55</v>
      </c>
      <c r="E73" s="70">
        <v>65.45</v>
      </c>
      <c r="F73" s="70">
        <v>218.49</v>
      </c>
      <c r="G73" s="71">
        <f t="shared" si="9"/>
        <v>437.49</v>
      </c>
    </row>
    <row r="74" spans="1:7" ht="14.25" customHeight="1">
      <c r="A74" s="137"/>
      <c r="B74" s="140"/>
      <c r="C74" s="21" t="s">
        <v>33</v>
      </c>
      <c r="D74" s="70">
        <v>153.55</v>
      </c>
      <c r="E74" s="70">
        <v>65.45</v>
      </c>
      <c r="F74" s="70">
        <v>218.49</v>
      </c>
      <c r="G74" s="71">
        <f t="shared" si="9"/>
        <v>437.49</v>
      </c>
    </row>
    <row r="75" spans="1:7" ht="15">
      <c r="A75" s="137"/>
      <c r="B75" s="140"/>
      <c r="C75" s="17" t="s">
        <v>34</v>
      </c>
      <c r="D75" s="70"/>
      <c r="E75" s="70"/>
      <c r="F75" s="70"/>
      <c r="G75" s="71">
        <f t="shared" si="9"/>
        <v>0</v>
      </c>
    </row>
    <row r="76" spans="1:7" ht="15">
      <c r="A76" s="137"/>
      <c r="B76" s="140"/>
      <c r="C76" s="17" t="s">
        <v>35</v>
      </c>
      <c r="D76" s="70"/>
      <c r="E76" s="70"/>
      <c r="F76" s="70"/>
      <c r="G76" s="71">
        <f t="shared" si="9"/>
        <v>0</v>
      </c>
    </row>
    <row r="77" spans="1:7" ht="15.75" thickBot="1">
      <c r="A77" s="138"/>
      <c r="B77" s="141" t="s">
        <v>36</v>
      </c>
      <c r="C77" s="141"/>
      <c r="D77" s="85">
        <f>SUM(D71:D76)</f>
        <v>767.8</v>
      </c>
      <c r="E77" s="85">
        <f>SUM(E71:E76)</f>
        <v>327.04999999999995</v>
      </c>
      <c r="F77" s="85">
        <f>SUM(F71:F76)</f>
        <v>1092.27</v>
      </c>
      <c r="G77" s="83">
        <v>2187.2</v>
      </c>
    </row>
    <row r="78" spans="1:7" ht="15">
      <c r="A78" s="104">
        <v>11</v>
      </c>
      <c r="B78" s="105" t="s">
        <v>46</v>
      </c>
      <c r="C78" s="79" t="s">
        <v>30</v>
      </c>
      <c r="D78" s="84"/>
      <c r="E78" s="84"/>
      <c r="F78" s="84"/>
      <c r="G78" s="81">
        <f aca="true" t="shared" si="10" ref="G78:G83">SUM(D78:F78)</f>
        <v>0</v>
      </c>
    </row>
    <row r="79" spans="1:7" ht="15">
      <c r="A79" s="137"/>
      <c r="B79" s="140"/>
      <c r="C79" s="17" t="s">
        <v>31</v>
      </c>
      <c r="D79" s="19"/>
      <c r="E79" s="19"/>
      <c r="F79" s="19"/>
      <c r="G79" s="20">
        <f t="shared" si="10"/>
        <v>0</v>
      </c>
    </row>
    <row r="80" spans="1:7" ht="15">
      <c r="A80" s="137"/>
      <c r="B80" s="140"/>
      <c r="C80" s="17" t="s">
        <v>32</v>
      </c>
      <c r="D80" s="19"/>
      <c r="E80" s="19"/>
      <c r="F80" s="19"/>
      <c r="G80" s="20">
        <f t="shared" si="10"/>
        <v>0</v>
      </c>
    </row>
    <row r="81" spans="1:7" ht="14.25" customHeight="1">
      <c r="A81" s="137"/>
      <c r="B81" s="140"/>
      <c r="C81" s="21" t="s">
        <v>33</v>
      </c>
      <c r="D81" s="19"/>
      <c r="E81" s="19"/>
      <c r="F81" s="19"/>
      <c r="G81" s="20">
        <f t="shared" si="10"/>
        <v>0</v>
      </c>
    </row>
    <row r="82" spans="1:7" ht="15">
      <c r="A82" s="137"/>
      <c r="B82" s="140"/>
      <c r="C82" s="17" t="s">
        <v>34</v>
      </c>
      <c r="D82" s="19"/>
      <c r="E82" s="19"/>
      <c r="F82" s="19"/>
      <c r="G82" s="20">
        <f t="shared" si="10"/>
        <v>0</v>
      </c>
    </row>
    <row r="83" spans="1:7" ht="15">
      <c r="A83" s="137"/>
      <c r="B83" s="140"/>
      <c r="C83" s="17" t="s">
        <v>35</v>
      </c>
      <c r="D83" s="19"/>
      <c r="E83" s="19"/>
      <c r="F83" s="19"/>
      <c r="G83" s="20">
        <f t="shared" si="10"/>
        <v>0</v>
      </c>
    </row>
    <row r="84" spans="1:7" ht="15.75" thickBot="1">
      <c r="A84" s="138"/>
      <c r="B84" s="141" t="s">
        <v>36</v>
      </c>
      <c r="C84" s="141"/>
      <c r="D84" s="23"/>
      <c r="E84" s="23"/>
      <c r="F84" s="23"/>
      <c r="G84" s="24">
        <f>SUM(G78:G83)</f>
        <v>0</v>
      </c>
    </row>
    <row r="85" spans="1:7" ht="15">
      <c r="A85" s="136">
        <v>12</v>
      </c>
      <c r="B85" s="139" t="s">
        <v>47</v>
      </c>
      <c r="C85" s="14" t="s">
        <v>30</v>
      </c>
      <c r="D85" s="15"/>
      <c r="E85" s="15"/>
      <c r="F85" s="15"/>
      <c r="G85" s="16">
        <f aca="true" t="shared" si="11" ref="G85:G90">SUM(D85:F85)</f>
        <v>0</v>
      </c>
    </row>
    <row r="86" spans="1:7" ht="15">
      <c r="A86" s="137"/>
      <c r="B86" s="140"/>
      <c r="C86" s="17" t="s">
        <v>31</v>
      </c>
      <c r="D86" s="19"/>
      <c r="E86" s="19"/>
      <c r="F86" s="19"/>
      <c r="G86" s="20">
        <f t="shared" si="11"/>
        <v>0</v>
      </c>
    </row>
    <row r="87" spans="1:7" ht="15">
      <c r="A87" s="137"/>
      <c r="B87" s="140"/>
      <c r="C87" s="17" t="s">
        <v>32</v>
      </c>
      <c r="D87" s="19"/>
      <c r="E87" s="19"/>
      <c r="F87" s="19"/>
      <c r="G87" s="20">
        <f t="shared" si="11"/>
        <v>0</v>
      </c>
    </row>
    <row r="88" spans="1:7" ht="14.25" customHeight="1">
      <c r="A88" s="137"/>
      <c r="B88" s="140"/>
      <c r="C88" s="21" t="s">
        <v>33</v>
      </c>
      <c r="D88" s="19"/>
      <c r="E88" s="19"/>
      <c r="F88" s="19"/>
      <c r="G88" s="20">
        <f t="shared" si="11"/>
        <v>0</v>
      </c>
    </row>
    <row r="89" spans="1:7" ht="15">
      <c r="A89" s="137"/>
      <c r="B89" s="140"/>
      <c r="C89" s="17" t="s">
        <v>34</v>
      </c>
      <c r="D89" s="19"/>
      <c r="E89" s="19"/>
      <c r="F89" s="19"/>
      <c r="G89" s="20">
        <f t="shared" si="11"/>
        <v>0</v>
      </c>
    </row>
    <row r="90" spans="1:7" ht="15">
      <c r="A90" s="137"/>
      <c r="B90" s="140"/>
      <c r="C90" s="17" t="s">
        <v>35</v>
      </c>
      <c r="D90" s="19"/>
      <c r="E90" s="19"/>
      <c r="F90" s="19"/>
      <c r="G90" s="20">
        <f t="shared" si="11"/>
        <v>0</v>
      </c>
    </row>
    <row r="91" spans="1:7" ht="15.75" thickBot="1">
      <c r="A91" s="138"/>
      <c r="B91" s="141" t="s">
        <v>36</v>
      </c>
      <c r="C91" s="141"/>
      <c r="D91" s="23"/>
      <c r="E91" s="23"/>
      <c r="F91" s="23"/>
      <c r="G91" s="24">
        <f>SUM(G85:G90)</f>
        <v>0</v>
      </c>
    </row>
    <row r="92" spans="1:7" ht="15">
      <c r="A92" s="136">
        <v>13</v>
      </c>
      <c r="B92" s="139" t="s">
        <v>48</v>
      </c>
      <c r="C92" s="14" t="s">
        <v>30</v>
      </c>
      <c r="D92" s="15"/>
      <c r="E92" s="15">
        <v>73.4</v>
      </c>
      <c r="F92" s="15"/>
      <c r="G92" s="16">
        <f aca="true" t="shared" si="12" ref="G92:G97">SUM(D92:F92)</f>
        <v>73.4</v>
      </c>
    </row>
    <row r="93" spans="1:7" ht="15">
      <c r="A93" s="137"/>
      <c r="B93" s="140"/>
      <c r="C93" s="17" t="s">
        <v>31</v>
      </c>
      <c r="D93" s="19"/>
      <c r="E93" s="19">
        <v>36.6</v>
      </c>
      <c r="F93" s="19"/>
      <c r="G93" s="20">
        <f t="shared" si="12"/>
        <v>36.6</v>
      </c>
    </row>
    <row r="94" spans="1:7" ht="15">
      <c r="A94" s="137"/>
      <c r="B94" s="140"/>
      <c r="C94" s="17" t="s">
        <v>32</v>
      </c>
      <c r="D94" s="19"/>
      <c r="E94" s="19">
        <v>36.6</v>
      </c>
      <c r="F94" s="19"/>
      <c r="G94" s="20">
        <f t="shared" si="12"/>
        <v>36.6</v>
      </c>
    </row>
    <row r="95" spans="1:7" ht="14.25" customHeight="1">
      <c r="A95" s="137"/>
      <c r="B95" s="140"/>
      <c r="C95" s="21" t="s">
        <v>33</v>
      </c>
      <c r="D95" s="19"/>
      <c r="E95" s="19">
        <v>36.6</v>
      </c>
      <c r="F95" s="19"/>
      <c r="G95" s="20">
        <f t="shared" si="12"/>
        <v>36.6</v>
      </c>
    </row>
    <row r="96" spans="1:7" ht="15">
      <c r="A96" s="137"/>
      <c r="B96" s="140"/>
      <c r="C96" s="17" t="s">
        <v>34</v>
      </c>
      <c r="D96" s="19"/>
      <c r="E96" s="19"/>
      <c r="F96" s="19"/>
      <c r="G96" s="20">
        <f t="shared" si="12"/>
        <v>0</v>
      </c>
    </row>
    <row r="97" spans="1:7" ht="15">
      <c r="A97" s="137"/>
      <c r="B97" s="140"/>
      <c r="C97" s="17" t="s">
        <v>35</v>
      </c>
      <c r="D97" s="19"/>
      <c r="E97" s="19"/>
      <c r="F97" s="19"/>
      <c r="G97" s="20">
        <f t="shared" si="12"/>
        <v>0</v>
      </c>
    </row>
    <row r="98" spans="1:7" ht="15.75" thickBot="1">
      <c r="A98" s="138"/>
      <c r="B98" s="141" t="s">
        <v>36</v>
      </c>
      <c r="C98" s="141"/>
      <c r="D98" s="23"/>
      <c r="E98" s="23">
        <f>SUM(E92:E97)</f>
        <v>183.2</v>
      </c>
      <c r="F98" s="23"/>
      <c r="G98" s="80">
        <f>SUM(G92:G97)</f>
        <v>183.2</v>
      </c>
    </row>
    <row r="99" spans="1:7" ht="15">
      <c r="A99" s="136">
        <v>14</v>
      </c>
      <c r="B99" s="139" t="s">
        <v>49</v>
      </c>
      <c r="C99" s="14" t="s">
        <v>30</v>
      </c>
      <c r="D99" s="15">
        <v>264.4</v>
      </c>
      <c r="E99" s="15">
        <v>890</v>
      </c>
      <c r="F99" s="15"/>
      <c r="G99" s="16">
        <f aca="true" t="shared" si="13" ref="G99:G104">SUM(D99:F99)</f>
        <v>1154.4</v>
      </c>
    </row>
    <row r="100" spans="1:7" ht="15">
      <c r="A100" s="137"/>
      <c r="B100" s="140"/>
      <c r="C100" s="17" t="s">
        <v>31</v>
      </c>
      <c r="D100" s="19">
        <v>132.18</v>
      </c>
      <c r="E100" s="19">
        <v>445</v>
      </c>
      <c r="F100" s="19"/>
      <c r="G100" s="20">
        <f t="shared" si="13"/>
        <v>577.1800000000001</v>
      </c>
    </row>
    <row r="101" spans="1:7" ht="15">
      <c r="A101" s="137"/>
      <c r="B101" s="140"/>
      <c r="C101" s="17" t="s">
        <v>32</v>
      </c>
      <c r="D101" s="19">
        <v>132.18</v>
      </c>
      <c r="E101" s="19">
        <v>445</v>
      </c>
      <c r="F101" s="19"/>
      <c r="G101" s="20">
        <f t="shared" si="13"/>
        <v>577.1800000000001</v>
      </c>
    </row>
    <row r="102" spans="1:7" ht="14.25" customHeight="1">
      <c r="A102" s="137"/>
      <c r="B102" s="140"/>
      <c r="C102" s="21" t="s">
        <v>33</v>
      </c>
      <c r="D102" s="19">
        <v>132.18</v>
      </c>
      <c r="E102" s="19">
        <v>445</v>
      </c>
      <c r="F102" s="19"/>
      <c r="G102" s="20">
        <f t="shared" si="13"/>
        <v>577.1800000000001</v>
      </c>
    </row>
    <row r="103" spans="1:7" ht="15">
      <c r="A103" s="137"/>
      <c r="B103" s="140"/>
      <c r="C103" s="17" t="s">
        <v>34</v>
      </c>
      <c r="D103" s="19"/>
      <c r="E103" s="19"/>
      <c r="F103" s="19"/>
      <c r="G103" s="20">
        <f t="shared" si="13"/>
        <v>0</v>
      </c>
    </row>
    <row r="104" spans="1:7" ht="15">
      <c r="A104" s="137"/>
      <c r="B104" s="140"/>
      <c r="C104" s="17" t="s">
        <v>35</v>
      </c>
      <c r="D104" s="19"/>
      <c r="E104" s="19"/>
      <c r="F104" s="19"/>
      <c r="G104" s="20">
        <f t="shared" si="13"/>
        <v>0</v>
      </c>
    </row>
    <row r="105" spans="1:7" ht="15.75" thickBot="1">
      <c r="A105" s="138"/>
      <c r="B105" s="141" t="s">
        <v>36</v>
      </c>
      <c r="C105" s="141"/>
      <c r="D105" s="23">
        <f>SUM(D99:D104)</f>
        <v>660.94</v>
      </c>
      <c r="E105" s="23">
        <f>SUM(E99:E104)</f>
        <v>2225</v>
      </c>
      <c r="F105" s="23"/>
      <c r="G105" s="80">
        <f>SUM(G99:G104)</f>
        <v>2885.9400000000005</v>
      </c>
    </row>
    <row r="106" spans="1:7" ht="15">
      <c r="A106" s="136">
        <v>15</v>
      </c>
      <c r="B106" s="139" t="s">
        <v>50</v>
      </c>
      <c r="C106" s="14" t="s">
        <v>30</v>
      </c>
      <c r="D106" s="15">
        <v>898.7</v>
      </c>
      <c r="E106" s="15">
        <v>299.6</v>
      </c>
      <c r="F106" s="15">
        <v>62</v>
      </c>
      <c r="G106" s="16">
        <f aca="true" t="shared" si="14" ref="G106:G111">SUM(D106:F106)</f>
        <v>1260.3000000000002</v>
      </c>
    </row>
    <row r="107" spans="1:7" ht="15">
      <c r="A107" s="137"/>
      <c r="B107" s="140"/>
      <c r="C107" s="17" t="s">
        <v>31</v>
      </c>
      <c r="D107" s="19">
        <v>449.7</v>
      </c>
      <c r="E107" s="19">
        <v>149.7</v>
      </c>
      <c r="F107" s="19">
        <v>30.9</v>
      </c>
      <c r="G107" s="20">
        <f t="shared" si="14"/>
        <v>630.3</v>
      </c>
    </row>
    <row r="108" spans="1:7" ht="15">
      <c r="A108" s="137"/>
      <c r="B108" s="140"/>
      <c r="C108" s="17" t="s">
        <v>32</v>
      </c>
      <c r="D108" s="19">
        <v>449.7</v>
      </c>
      <c r="E108" s="19">
        <v>149.7</v>
      </c>
      <c r="F108" s="19">
        <v>30.9</v>
      </c>
      <c r="G108" s="20">
        <f t="shared" si="14"/>
        <v>630.3</v>
      </c>
    </row>
    <row r="109" spans="1:7" ht="14.25" customHeight="1">
      <c r="A109" s="137"/>
      <c r="B109" s="140"/>
      <c r="C109" s="21" t="s">
        <v>33</v>
      </c>
      <c r="D109" s="19">
        <v>449.7</v>
      </c>
      <c r="E109" s="19">
        <v>149.7</v>
      </c>
      <c r="F109" s="19">
        <v>30.9</v>
      </c>
      <c r="G109" s="20">
        <f t="shared" si="14"/>
        <v>630.3</v>
      </c>
    </row>
    <row r="110" spans="1:7" ht="15">
      <c r="A110" s="137"/>
      <c r="B110" s="140"/>
      <c r="C110" s="17" t="s">
        <v>34</v>
      </c>
      <c r="D110" s="19"/>
      <c r="E110" s="19"/>
      <c r="F110" s="19"/>
      <c r="G110" s="20">
        <f t="shared" si="14"/>
        <v>0</v>
      </c>
    </row>
    <row r="111" spans="1:7" ht="15">
      <c r="A111" s="137"/>
      <c r="B111" s="140"/>
      <c r="C111" s="17" t="s">
        <v>35</v>
      </c>
      <c r="D111" s="19"/>
      <c r="E111" s="19"/>
      <c r="F111" s="19"/>
      <c r="G111" s="20">
        <f t="shared" si="14"/>
        <v>0</v>
      </c>
    </row>
    <row r="112" spans="1:7" ht="15.75" thickBot="1">
      <c r="A112" s="138"/>
      <c r="B112" s="141" t="s">
        <v>36</v>
      </c>
      <c r="C112" s="141"/>
      <c r="D112" s="23">
        <f>SUM(D106:D111)</f>
        <v>2247.8</v>
      </c>
      <c r="E112" s="23">
        <f>SUM(E106:E111)</f>
        <v>748.7</v>
      </c>
      <c r="F112" s="23">
        <f>SUM(F106:F111)</f>
        <v>154.70000000000002</v>
      </c>
      <c r="G112" s="24">
        <f>SUM(G106:G111)</f>
        <v>3151.2</v>
      </c>
    </row>
    <row r="113" spans="1:7" ht="15">
      <c r="A113" s="136">
        <v>16</v>
      </c>
      <c r="B113" s="139" t="s">
        <v>51</v>
      </c>
      <c r="C113" s="14" t="s">
        <v>30</v>
      </c>
      <c r="D113" s="15"/>
      <c r="E113" s="15">
        <v>824</v>
      </c>
      <c r="F113" s="15"/>
      <c r="G113" s="16">
        <f aca="true" t="shared" si="15" ref="G113:G118">SUM(D113:F113)</f>
        <v>824</v>
      </c>
    </row>
    <row r="114" spans="1:7" ht="15">
      <c r="A114" s="137"/>
      <c r="B114" s="140"/>
      <c r="C114" s="17" t="s">
        <v>31</v>
      </c>
      <c r="D114" s="19"/>
      <c r="E114" s="19">
        <v>412</v>
      </c>
      <c r="F114" s="19"/>
      <c r="G114" s="20">
        <f t="shared" si="15"/>
        <v>412</v>
      </c>
    </row>
    <row r="115" spans="1:7" ht="15">
      <c r="A115" s="137"/>
      <c r="B115" s="140"/>
      <c r="C115" s="17" t="s">
        <v>32</v>
      </c>
      <c r="D115" s="19"/>
      <c r="E115" s="19">
        <v>412</v>
      </c>
      <c r="F115" s="19"/>
      <c r="G115" s="20">
        <f t="shared" si="15"/>
        <v>412</v>
      </c>
    </row>
    <row r="116" spans="1:7" ht="14.25" customHeight="1">
      <c r="A116" s="137"/>
      <c r="B116" s="140"/>
      <c r="C116" s="21" t="s">
        <v>33</v>
      </c>
      <c r="D116" s="19"/>
      <c r="E116" s="19">
        <v>412</v>
      </c>
      <c r="F116" s="19"/>
      <c r="G116" s="20">
        <f t="shared" si="15"/>
        <v>412</v>
      </c>
    </row>
    <row r="117" spans="1:7" ht="15">
      <c r="A117" s="137"/>
      <c r="B117" s="140"/>
      <c r="C117" s="17" t="s">
        <v>34</v>
      </c>
      <c r="D117" s="19"/>
      <c r="E117" s="19"/>
      <c r="F117" s="19"/>
      <c r="G117" s="20">
        <f t="shared" si="15"/>
        <v>0</v>
      </c>
    </row>
    <row r="118" spans="1:7" ht="15">
      <c r="A118" s="137"/>
      <c r="B118" s="140"/>
      <c r="C118" s="17" t="s">
        <v>35</v>
      </c>
      <c r="D118" s="19"/>
      <c r="E118" s="19"/>
      <c r="F118" s="19"/>
      <c r="G118" s="20">
        <f t="shared" si="15"/>
        <v>0</v>
      </c>
    </row>
    <row r="119" spans="1:7" ht="15.75" thickBot="1">
      <c r="A119" s="138"/>
      <c r="B119" s="141" t="s">
        <v>36</v>
      </c>
      <c r="C119" s="141"/>
      <c r="D119" s="23"/>
      <c r="E119" s="23">
        <f>SUM(E113:E118)</f>
        <v>2060</v>
      </c>
      <c r="F119" s="23"/>
      <c r="G119" s="24">
        <f>SUM(G113:G118)</f>
        <v>2060</v>
      </c>
    </row>
    <row r="120" spans="1:7" ht="15">
      <c r="A120" s="110" t="s">
        <v>52</v>
      </c>
      <c r="B120" s="101"/>
      <c r="C120" s="88" t="s">
        <v>30</v>
      </c>
      <c r="D120" s="86">
        <f>D8+D15+D22+D29+D36+D43+D50+D57+D64+D71+D78+D85+D92+D99+D106+D113</f>
        <v>3160.25</v>
      </c>
      <c r="E120" s="86">
        <f aca="true" t="shared" si="16" ref="D120:F126">E8+E15+E22+E29+E36+E43+E50+E57+E64+E71+E78+E85+E92+E99+E106+E113</f>
        <v>2325.3</v>
      </c>
      <c r="F120" s="86">
        <f t="shared" si="16"/>
        <v>498.8</v>
      </c>
      <c r="G120" s="87">
        <f aca="true" t="shared" si="17" ref="G120:G126">SUM(D120:F120)</f>
        <v>5984.35</v>
      </c>
    </row>
    <row r="121" spans="1:7" ht="15">
      <c r="A121" s="102"/>
      <c r="B121" s="103"/>
      <c r="C121" s="18" t="s">
        <v>31</v>
      </c>
      <c r="D121" s="27">
        <f>D9+D16+D23+D30+D37+D44+D51+D58+D65+D72+D79+D86+D93+D100+D107+D114</f>
        <v>1580.3300000000002</v>
      </c>
      <c r="E121" s="27">
        <f t="shared" si="16"/>
        <v>1162.75</v>
      </c>
      <c r="F121" s="27">
        <f t="shared" si="16"/>
        <v>249.39000000000001</v>
      </c>
      <c r="G121" s="28">
        <f t="shared" si="17"/>
        <v>2992.47</v>
      </c>
    </row>
    <row r="122" spans="1:7" ht="15">
      <c r="A122" s="102"/>
      <c r="B122" s="103"/>
      <c r="C122" s="18" t="s">
        <v>32</v>
      </c>
      <c r="D122" s="27">
        <f t="shared" si="16"/>
        <v>1580.3300000000002</v>
      </c>
      <c r="E122" s="27">
        <f t="shared" si="16"/>
        <v>1162.75</v>
      </c>
      <c r="F122" s="27">
        <f t="shared" si="16"/>
        <v>249.39000000000001</v>
      </c>
      <c r="G122" s="28">
        <f t="shared" si="17"/>
        <v>2992.47</v>
      </c>
    </row>
    <row r="123" spans="1:7" ht="13.5" customHeight="1">
      <c r="A123" s="102"/>
      <c r="B123" s="103"/>
      <c r="C123" s="29" t="s">
        <v>33</v>
      </c>
      <c r="D123" s="27">
        <f t="shared" si="16"/>
        <v>1580.3300000000002</v>
      </c>
      <c r="E123" s="27">
        <f t="shared" si="16"/>
        <v>1162.75</v>
      </c>
      <c r="F123" s="27">
        <f t="shared" si="16"/>
        <v>249.39000000000001</v>
      </c>
      <c r="G123" s="28">
        <f t="shared" si="17"/>
        <v>2992.47</v>
      </c>
    </row>
    <row r="124" spans="1:7" ht="15">
      <c r="A124" s="102"/>
      <c r="B124" s="103"/>
      <c r="C124" s="18" t="s">
        <v>34</v>
      </c>
      <c r="D124" s="27">
        <f t="shared" si="16"/>
        <v>0</v>
      </c>
      <c r="E124" s="27">
        <f t="shared" si="16"/>
        <v>0</v>
      </c>
      <c r="F124" s="27">
        <f t="shared" si="16"/>
        <v>0</v>
      </c>
      <c r="G124" s="28">
        <f t="shared" si="17"/>
        <v>0</v>
      </c>
    </row>
    <row r="125" spans="1:7" ht="15">
      <c r="A125" s="102"/>
      <c r="B125" s="103"/>
      <c r="C125" s="18" t="s">
        <v>35</v>
      </c>
      <c r="D125" s="27">
        <f t="shared" si="16"/>
        <v>0</v>
      </c>
      <c r="E125" s="27">
        <f t="shared" si="16"/>
        <v>0</v>
      </c>
      <c r="F125" s="27">
        <f t="shared" si="16"/>
        <v>0</v>
      </c>
      <c r="G125" s="28">
        <f t="shared" si="17"/>
        <v>0</v>
      </c>
    </row>
    <row r="126" spans="1:7" ht="15.75" thickBot="1">
      <c r="A126" s="134" t="s">
        <v>18</v>
      </c>
      <c r="B126" s="135"/>
      <c r="C126" s="135"/>
      <c r="D126" s="30">
        <f t="shared" si="16"/>
        <v>7901.240000000001</v>
      </c>
      <c r="E126" s="30">
        <f t="shared" si="16"/>
        <v>5813.55</v>
      </c>
      <c r="F126" s="30">
        <f t="shared" si="16"/>
        <v>1246.97</v>
      </c>
      <c r="G126" s="31">
        <f t="shared" si="17"/>
        <v>14961.76</v>
      </c>
    </row>
    <row r="127" spans="1:7" ht="15">
      <c r="A127" s="32"/>
      <c r="B127" s="32"/>
      <c r="C127" s="32"/>
      <c r="D127" s="33"/>
      <c r="E127" s="33"/>
      <c r="F127" s="33"/>
      <c r="G127" s="33"/>
    </row>
    <row r="130" spans="1:7" ht="20.25">
      <c r="A130" s="93"/>
      <c r="B130" s="90"/>
      <c r="C130" s="90"/>
      <c r="D130" s="90"/>
      <c r="E130" s="90"/>
      <c r="F130" s="90"/>
      <c r="G130" s="94"/>
    </row>
  </sheetData>
  <sheetProtection/>
  <mergeCells count="58">
    <mergeCell ref="A71:A77"/>
    <mergeCell ref="B71:B76"/>
    <mergeCell ref="A78:A84"/>
    <mergeCell ref="B113:B118"/>
    <mergeCell ref="A106:A112"/>
    <mergeCell ref="B106:B111"/>
    <mergeCell ref="F1:G1"/>
    <mergeCell ref="B112:C112"/>
    <mergeCell ref="A85:A91"/>
    <mergeCell ref="B85:B90"/>
    <mergeCell ref="B105:C105"/>
    <mergeCell ref="B77:C77"/>
    <mergeCell ref="B91:C91"/>
    <mergeCell ref="A64:A70"/>
    <mergeCell ref="B64:B69"/>
    <mergeCell ref="B70:C70"/>
    <mergeCell ref="B119:C119"/>
    <mergeCell ref="A92:A98"/>
    <mergeCell ref="B92:B97"/>
    <mergeCell ref="B98:C98"/>
    <mergeCell ref="A99:A105"/>
    <mergeCell ref="B99:B104"/>
    <mergeCell ref="A113:A119"/>
    <mergeCell ref="B78:B83"/>
    <mergeCell ref="B84:C84"/>
    <mergeCell ref="B43:B48"/>
    <mergeCell ref="B49:C49"/>
    <mergeCell ref="B63:C63"/>
    <mergeCell ref="A29:A35"/>
    <mergeCell ref="B29:B34"/>
    <mergeCell ref="A8:A14"/>
    <mergeCell ref="B14:C14"/>
    <mergeCell ref="B35:C35"/>
    <mergeCell ref="A15:A21"/>
    <mergeCell ref="B8:B13"/>
    <mergeCell ref="A22:A28"/>
    <mergeCell ref="B22:B27"/>
    <mergeCell ref="B28:C28"/>
    <mergeCell ref="A3:G3"/>
    <mergeCell ref="A4:G4"/>
    <mergeCell ref="A6:A7"/>
    <mergeCell ref="A120:B125"/>
    <mergeCell ref="G6:G7"/>
    <mergeCell ref="B15:B20"/>
    <mergeCell ref="B21:C21"/>
    <mergeCell ref="D6:F6"/>
    <mergeCell ref="C6:C7"/>
    <mergeCell ref="B6:B7"/>
    <mergeCell ref="A126:C126"/>
    <mergeCell ref="A36:A42"/>
    <mergeCell ref="B36:B41"/>
    <mergeCell ref="B42:C42"/>
    <mergeCell ref="A50:A56"/>
    <mergeCell ref="B50:B55"/>
    <mergeCell ref="B56:C56"/>
    <mergeCell ref="A57:A63"/>
    <mergeCell ref="B57:B62"/>
    <mergeCell ref="A43:A49"/>
  </mergeCells>
  <printOptions horizontalCentered="1"/>
  <pageMargins left="0.7874015748031497" right="0.3937007874015748" top="0.7874015748031497" bottom="0.5905511811023623" header="0.31496062992125984" footer="0.31496062992125984"/>
  <pageSetup horizontalDpi="600" verticalDpi="600" orientation="portrait" paperSize="9" scale="69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Normal="75" zoomScaleSheetLayoutView="100" zoomScalePageLayoutView="0" workbookViewId="0" topLeftCell="A46">
      <selection activeCell="A60" sqref="A60:I61"/>
    </sheetView>
  </sheetViews>
  <sheetFormatPr defaultColWidth="10.25390625" defaultRowHeight="12.75"/>
  <cols>
    <col min="1" max="1" width="5.375" style="7" customWidth="1"/>
    <col min="2" max="2" width="21.25390625" style="7" customWidth="1"/>
    <col min="3" max="3" width="22.25390625" style="7" customWidth="1"/>
    <col min="4" max="4" width="16.125" style="7" hidden="1" customWidth="1"/>
    <col min="5" max="5" width="8.75390625" style="7" hidden="1" customWidth="1"/>
    <col min="6" max="6" width="11.00390625" style="7" customWidth="1"/>
    <col min="7" max="7" width="10.875" style="7" customWidth="1"/>
    <col min="8" max="8" width="10.375" style="7" customWidth="1"/>
    <col min="9" max="9" width="16.25390625" style="7" customWidth="1"/>
    <col min="10" max="16384" width="10.25390625" style="7" customWidth="1"/>
  </cols>
  <sheetData>
    <row r="1" spans="1:9" ht="18" customHeight="1">
      <c r="A1" s="8"/>
      <c r="B1" s="8"/>
      <c r="C1" s="8"/>
      <c r="D1" s="8"/>
      <c r="E1" s="8"/>
      <c r="G1" s="148" t="s">
        <v>160</v>
      </c>
      <c r="H1" s="148"/>
      <c r="I1" s="148"/>
    </row>
    <row r="2" spans="1:9" ht="9.75" customHeight="1">
      <c r="A2" s="8"/>
      <c r="B2" s="8"/>
      <c r="C2" s="8"/>
      <c r="D2" s="8"/>
      <c r="E2" s="8"/>
      <c r="F2" s="50"/>
      <c r="G2" s="50"/>
      <c r="H2" s="50"/>
      <c r="I2" s="50"/>
    </row>
    <row r="3" spans="1:21" ht="18" customHeight="1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31.5" customHeight="1">
      <c r="A4" s="107" t="s">
        <v>151</v>
      </c>
      <c r="B4" s="107"/>
      <c r="C4" s="107"/>
      <c r="D4" s="107"/>
      <c r="E4" s="107"/>
      <c r="F4" s="107"/>
      <c r="G4" s="107"/>
      <c r="H4" s="107"/>
      <c r="I4" s="10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9" ht="31.5" customHeight="1">
      <c r="A6" s="149" t="s">
        <v>154</v>
      </c>
      <c r="B6" s="147" t="s">
        <v>26</v>
      </c>
      <c r="C6" s="145" t="s">
        <v>54</v>
      </c>
      <c r="D6" s="147" t="s">
        <v>28</v>
      </c>
      <c r="E6" s="147"/>
      <c r="F6" s="147"/>
      <c r="G6" s="147"/>
      <c r="H6" s="147"/>
      <c r="I6" s="153" t="s">
        <v>0</v>
      </c>
    </row>
    <row r="7" spans="1:9" ht="14.25" customHeight="1" thickBot="1">
      <c r="A7" s="150"/>
      <c r="B7" s="151"/>
      <c r="C7" s="152"/>
      <c r="D7" s="34" t="s">
        <v>55</v>
      </c>
      <c r="E7" s="34">
        <v>2009</v>
      </c>
      <c r="F7" s="34">
        <v>2013</v>
      </c>
      <c r="G7" s="34">
        <v>2014</v>
      </c>
      <c r="H7" s="34">
        <v>2015</v>
      </c>
      <c r="I7" s="154"/>
    </row>
    <row r="8" spans="1:9" ht="14.25" customHeight="1">
      <c r="A8" s="136">
        <v>1</v>
      </c>
      <c r="B8" s="139" t="s">
        <v>29</v>
      </c>
      <c r="C8" s="35" t="s">
        <v>56</v>
      </c>
      <c r="D8" s="36">
        <v>4</v>
      </c>
      <c r="E8" s="36">
        <f>2</f>
        <v>2</v>
      </c>
      <c r="F8" s="36">
        <v>1</v>
      </c>
      <c r="G8" s="36"/>
      <c r="H8" s="36"/>
      <c r="I8" s="37">
        <f aca="true" t="shared" si="0" ref="I8:I40">SUM(F8:H8)</f>
        <v>1</v>
      </c>
    </row>
    <row r="9" spans="1:9" ht="14.25" customHeight="1">
      <c r="A9" s="137"/>
      <c r="B9" s="140"/>
      <c r="C9" s="17" t="s">
        <v>57</v>
      </c>
      <c r="D9" s="38">
        <v>5</v>
      </c>
      <c r="E9" s="38">
        <f>4</f>
        <v>4</v>
      </c>
      <c r="F9" s="38">
        <v>11</v>
      </c>
      <c r="G9" s="38"/>
      <c r="H9" s="38"/>
      <c r="I9" s="39">
        <f t="shared" si="0"/>
        <v>11</v>
      </c>
    </row>
    <row r="10" spans="1:9" ht="14.25" customHeight="1" thickBot="1">
      <c r="A10" s="138"/>
      <c r="B10" s="141"/>
      <c r="C10" s="22" t="s">
        <v>58</v>
      </c>
      <c r="D10" s="40">
        <v>236</v>
      </c>
      <c r="E10" s="40">
        <f>162</f>
        <v>162</v>
      </c>
      <c r="F10" s="40">
        <v>200</v>
      </c>
      <c r="G10" s="40"/>
      <c r="H10" s="40"/>
      <c r="I10" s="41">
        <f t="shared" si="0"/>
        <v>200</v>
      </c>
    </row>
    <row r="11" spans="1:9" ht="14.25" customHeight="1">
      <c r="A11" s="136">
        <v>2</v>
      </c>
      <c r="B11" s="139" t="s">
        <v>37</v>
      </c>
      <c r="C11" s="35" t="s">
        <v>56</v>
      </c>
      <c r="D11" s="36">
        <f>16</f>
        <v>16</v>
      </c>
      <c r="E11" s="36">
        <f>13</f>
        <v>13</v>
      </c>
      <c r="F11" s="36">
        <v>2</v>
      </c>
      <c r="G11" s="36"/>
      <c r="H11" s="36"/>
      <c r="I11" s="37">
        <f t="shared" si="0"/>
        <v>2</v>
      </c>
    </row>
    <row r="12" spans="1:9" ht="15">
      <c r="A12" s="137"/>
      <c r="B12" s="140"/>
      <c r="C12" s="17" t="s">
        <v>57</v>
      </c>
      <c r="D12" s="38">
        <f>32</f>
        <v>32</v>
      </c>
      <c r="E12" s="38">
        <f>15</f>
        <v>15</v>
      </c>
      <c r="F12" s="38">
        <v>3</v>
      </c>
      <c r="G12" s="38"/>
      <c r="H12" s="38"/>
      <c r="I12" s="39">
        <f t="shared" si="0"/>
        <v>3</v>
      </c>
    </row>
    <row r="13" spans="1:9" ht="15.75" thickBot="1">
      <c r="A13" s="138"/>
      <c r="B13" s="141"/>
      <c r="C13" s="22" t="s">
        <v>58</v>
      </c>
      <c r="D13" s="40">
        <f>5327</f>
        <v>5327</v>
      </c>
      <c r="E13" s="40">
        <f>3520</f>
        <v>3520</v>
      </c>
      <c r="F13" s="40">
        <v>59</v>
      </c>
      <c r="G13" s="40"/>
      <c r="H13" s="40"/>
      <c r="I13" s="41">
        <f t="shared" si="0"/>
        <v>59</v>
      </c>
    </row>
    <row r="14" spans="1:9" ht="15">
      <c r="A14" s="136">
        <v>3</v>
      </c>
      <c r="B14" s="139" t="s">
        <v>38</v>
      </c>
      <c r="C14" s="35" t="s">
        <v>56</v>
      </c>
      <c r="D14" s="36">
        <f>2</f>
        <v>2</v>
      </c>
      <c r="E14" s="36"/>
      <c r="F14" s="36"/>
      <c r="G14" s="36"/>
      <c r="H14" s="36"/>
      <c r="I14" s="37">
        <f t="shared" si="0"/>
        <v>0</v>
      </c>
    </row>
    <row r="15" spans="1:9" ht="15">
      <c r="A15" s="137"/>
      <c r="B15" s="140"/>
      <c r="C15" s="17" t="s">
        <v>57</v>
      </c>
      <c r="D15" s="38">
        <f>2</f>
        <v>2</v>
      </c>
      <c r="E15" s="38"/>
      <c r="F15" s="38"/>
      <c r="G15" s="38"/>
      <c r="H15" s="38"/>
      <c r="I15" s="39">
        <f t="shared" si="0"/>
        <v>0</v>
      </c>
    </row>
    <row r="16" spans="1:9" ht="15.75" thickBot="1">
      <c r="A16" s="155"/>
      <c r="B16" s="156"/>
      <c r="C16" s="77" t="s">
        <v>58</v>
      </c>
      <c r="D16" s="78">
        <f>77</f>
        <v>77</v>
      </c>
      <c r="E16" s="78"/>
      <c r="F16" s="78"/>
      <c r="G16" s="78"/>
      <c r="H16" s="78"/>
      <c r="I16" s="73">
        <f t="shared" si="0"/>
        <v>0</v>
      </c>
    </row>
    <row r="17" spans="1:9" ht="15">
      <c r="A17" s="136">
        <v>4</v>
      </c>
      <c r="B17" s="139" t="s">
        <v>39</v>
      </c>
      <c r="C17" s="35" t="s">
        <v>56</v>
      </c>
      <c r="D17" s="36"/>
      <c r="E17" s="36">
        <f>2</f>
        <v>2</v>
      </c>
      <c r="F17" s="36"/>
      <c r="G17" s="36"/>
      <c r="H17" s="36"/>
      <c r="I17" s="37">
        <f t="shared" si="0"/>
        <v>0</v>
      </c>
    </row>
    <row r="18" spans="1:9" ht="15">
      <c r="A18" s="137"/>
      <c r="B18" s="140"/>
      <c r="C18" s="17" t="s">
        <v>57</v>
      </c>
      <c r="D18" s="38"/>
      <c r="E18" s="38">
        <f>2</f>
        <v>2</v>
      </c>
      <c r="F18" s="38"/>
      <c r="G18" s="38"/>
      <c r="H18" s="38"/>
      <c r="I18" s="39">
        <f t="shared" si="0"/>
        <v>0</v>
      </c>
    </row>
    <row r="19" spans="1:9" ht="15.75" thickBot="1">
      <c r="A19" s="138"/>
      <c r="B19" s="141"/>
      <c r="C19" s="22" t="s">
        <v>58</v>
      </c>
      <c r="D19" s="40"/>
      <c r="E19" s="40">
        <f>96</f>
        <v>96</v>
      </c>
      <c r="F19" s="40"/>
      <c r="G19" s="40"/>
      <c r="H19" s="40"/>
      <c r="I19" s="41">
        <f t="shared" si="0"/>
        <v>0</v>
      </c>
    </row>
    <row r="20" spans="1:9" ht="15">
      <c r="A20" s="104">
        <v>5</v>
      </c>
      <c r="B20" s="105" t="s">
        <v>40</v>
      </c>
      <c r="C20" s="75" t="s">
        <v>56</v>
      </c>
      <c r="D20" s="76">
        <f>1</f>
        <v>1</v>
      </c>
      <c r="E20" s="76">
        <f>1</f>
        <v>1</v>
      </c>
      <c r="F20" s="76"/>
      <c r="G20" s="76"/>
      <c r="H20" s="76"/>
      <c r="I20" s="74">
        <f t="shared" si="0"/>
        <v>0</v>
      </c>
    </row>
    <row r="21" spans="1:9" ht="15">
      <c r="A21" s="137"/>
      <c r="B21" s="140"/>
      <c r="C21" s="17" t="s">
        <v>57</v>
      </c>
      <c r="D21" s="38">
        <f>1</f>
        <v>1</v>
      </c>
      <c r="E21" s="38">
        <f>1</f>
        <v>1</v>
      </c>
      <c r="F21" s="38"/>
      <c r="G21" s="38"/>
      <c r="H21" s="38"/>
      <c r="I21" s="39">
        <f t="shared" si="0"/>
        <v>0</v>
      </c>
    </row>
    <row r="22" spans="1:9" ht="15.75" thickBot="1">
      <c r="A22" s="138"/>
      <c r="B22" s="141"/>
      <c r="C22" s="22" t="s">
        <v>58</v>
      </c>
      <c r="D22" s="40">
        <f>20</f>
        <v>20</v>
      </c>
      <c r="E22" s="40">
        <f>76</f>
        <v>76</v>
      </c>
      <c r="F22" s="40"/>
      <c r="G22" s="40"/>
      <c r="H22" s="40"/>
      <c r="I22" s="41">
        <f t="shared" si="0"/>
        <v>0</v>
      </c>
    </row>
    <row r="23" spans="1:9" ht="15">
      <c r="A23" s="157">
        <v>6</v>
      </c>
      <c r="B23" s="160" t="s">
        <v>41</v>
      </c>
      <c r="C23" s="35" t="s">
        <v>56</v>
      </c>
      <c r="D23" s="36">
        <f>4</f>
        <v>4</v>
      </c>
      <c r="E23" s="36">
        <f>5</f>
        <v>5</v>
      </c>
      <c r="F23" s="36"/>
      <c r="G23" s="36"/>
      <c r="H23" s="36"/>
      <c r="I23" s="37">
        <f t="shared" si="0"/>
        <v>0</v>
      </c>
    </row>
    <row r="24" spans="1:9" ht="15">
      <c r="A24" s="158"/>
      <c r="B24" s="161"/>
      <c r="C24" s="17" t="s">
        <v>57</v>
      </c>
      <c r="D24" s="38">
        <f>4</f>
        <v>4</v>
      </c>
      <c r="E24" s="38">
        <f>5</f>
        <v>5</v>
      </c>
      <c r="F24" s="38"/>
      <c r="G24" s="38"/>
      <c r="H24" s="38"/>
      <c r="I24" s="39">
        <f t="shared" si="0"/>
        <v>0</v>
      </c>
    </row>
    <row r="25" spans="1:9" ht="15.75" thickBot="1">
      <c r="A25" s="159"/>
      <c r="B25" s="162"/>
      <c r="C25" s="22" t="s">
        <v>58</v>
      </c>
      <c r="D25" s="40">
        <f>217</f>
        <v>217</v>
      </c>
      <c r="E25" s="40">
        <f>350</f>
        <v>350</v>
      </c>
      <c r="F25" s="40"/>
      <c r="G25" s="40"/>
      <c r="H25" s="40"/>
      <c r="I25" s="41">
        <f t="shared" si="0"/>
        <v>0</v>
      </c>
    </row>
    <row r="26" spans="1:9" ht="15">
      <c r="A26" s="136">
        <v>7</v>
      </c>
      <c r="B26" s="139" t="s">
        <v>42</v>
      </c>
      <c r="C26" s="35" t="s">
        <v>56</v>
      </c>
      <c r="D26" s="36">
        <f>2</f>
        <v>2</v>
      </c>
      <c r="E26" s="36">
        <f>4</f>
        <v>4</v>
      </c>
      <c r="F26" s="36">
        <v>7</v>
      </c>
      <c r="G26" s="36"/>
      <c r="H26" s="36"/>
      <c r="I26" s="37">
        <f t="shared" si="0"/>
        <v>7</v>
      </c>
    </row>
    <row r="27" spans="1:9" ht="15">
      <c r="A27" s="137"/>
      <c r="B27" s="140"/>
      <c r="C27" s="17" t="s">
        <v>57</v>
      </c>
      <c r="D27" s="38">
        <f>25</f>
        <v>25</v>
      </c>
      <c r="E27" s="38">
        <f>8</f>
        <v>8</v>
      </c>
      <c r="F27" s="38">
        <v>11</v>
      </c>
      <c r="G27" s="38"/>
      <c r="H27" s="38"/>
      <c r="I27" s="39">
        <f t="shared" si="0"/>
        <v>11</v>
      </c>
    </row>
    <row r="28" spans="1:9" ht="15.75" thickBot="1">
      <c r="A28" s="138"/>
      <c r="B28" s="141"/>
      <c r="C28" s="22" t="s">
        <v>58</v>
      </c>
      <c r="D28" s="40">
        <f>440</f>
        <v>440</v>
      </c>
      <c r="E28" s="40">
        <f>136</f>
        <v>136</v>
      </c>
      <c r="F28" s="40">
        <v>289</v>
      </c>
      <c r="G28" s="40"/>
      <c r="H28" s="40"/>
      <c r="I28" s="41">
        <f t="shared" si="0"/>
        <v>289</v>
      </c>
    </row>
    <row r="29" spans="1:9" ht="15">
      <c r="A29" s="136">
        <v>8</v>
      </c>
      <c r="B29" s="139" t="s">
        <v>43</v>
      </c>
      <c r="C29" s="35" t="s">
        <v>56</v>
      </c>
      <c r="D29" s="36">
        <f>7</f>
        <v>7</v>
      </c>
      <c r="E29" s="36">
        <f>3</f>
        <v>3</v>
      </c>
      <c r="F29" s="36"/>
      <c r="G29" s="36"/>
      <c r="H29" s="36"/>
      <c r="I29" s="37">
        <f t="shared" si="0"/>
        <v>0</v>
      </c>
    </row>
    <row r="30" spans="1:9" ht="15">
      <c r="A30" s="137"/>
      <c r="B30" s="140"/>
      <c r="C30" s="17" t="s">
        <v>57</v>
      </c>
      <c r="D30" s="38">
        <f>12</f>
        <v>12</v>
      </c>
      <c r="E30" s="38">
        <f>3</f>
        <v>3</v>
      </c>
      <c r="F30" s="38"/>
      <c r="G30" s="38"/>
      <c r="H30" s="38"/>
      <c r="I30" s="39">
        <f t="shared" si="0"/>
        <v>0</v>
      </c>
    </row>
    <row r="31" spans="1:9" ht="15.75" thickBot="1">
      <c r="A31" s="138"/>
      <c r="B31" s="141"/>
      <c r="C31" s="22" t="s">
        <v>58</v>
      </c>
      <c r="D31" s="40">
        <f>224</f>
        <v>224</v>
      </c>
      <c r="E31" s="40">
        <f>74</f>
        <v>74</v>
      </c>
      <c r="F31" s="40"/>
      <c r="G31" s="40"/>
      <c r="H31" s="40"/>
      <c r="I31" s="41">
        <f t="shared" si="0"/>
        <v>0</v>
      </c>
    </row>
    <row r="32" spans="1:9" ht="15">
      <c r="A32" s="136">
        <v>9</v>
      </c>
      <c r="B32" s="139" t="s">
        <v>44</v>
      </c>
      <c r="C32" s="35" t="s">
        <v>56</v>
      </c>
      <c r="D32" s="36"/>
      <c r="E32" s="36">
        <f>1</f>
        <v>1</v>
      </c>
      <c r="F32" s="36"/>
      <c r="G32" s="36">
        <v>2</v>
      </c>
      <c r="H32" s="36"/>
      <c r="I32" s="37">
        <f t="shared" si="0"/>
        <v>2</v>
      </c>
    </row>
    <row r="33" spans="1:9" ht="15">
      <c r="A33" s="137"/>
      <c r="B33" s="140"/>
      <c r="C33" s="17" t="s">
        <v>57</v>
      </c>
      <c r="D33" s="38"/>
      <c r="E33" s="38">
        <f>1</f>
        <v>1</v>
      </c>
      <c r="F33" s="38"/>
      <c r="G33" s="38">
        <v>2</v>
      </c>
      <c r="H33" s="38"/>
      <c r="I33" s="39">
        <f t="shared" si="0"/>
        <v>2</v>
      </c>
    </row>
    <row r="34" spans="1:9" ht="15.75" thickBot="1">
      <c r="A34" s="138"/>
      <c r="B34" s="141"/>
      <c r="C34" s="22" t="s">
        <v>58</v>
      </c>
      <c r="D34" s="40"/>
      <c r="E34" s="40">
        <f>30</f>
        <v>30</v>
      </c>
      <c r="F34" s="40"/>
      <c r="G34" s="40">
        <v>31</v>
      </c>
      <c r="H34" s="40"/>
      <c r="I34" s="41">
        <f t="shared" si="0"/>
        <v>31</v>
      </c>
    </row>
    <row r="35" spans="1:9" ht="15">
      <c r="A35" s="136">
        <v>10</v>
      </c>
      <c r="B35" s="139" t="s">
        <v>45</v>
      </c>
      <c r="C35" s="35" t="s">
        <v>56</v>
      </c>
      <c r="D35" s="36">
        <f>4</f>
        <v>4</v>
      </c>
      <c r="E35" s="36">
        <f>6</f>
        <v>6</v>
      </c>
      <c r="F35" s="36">
        <v>5</v>
      </c>
      <c r="G35" s="36">
        <v>3</v>
      </c>
      <c r="H35" s="36">
        <v>7</v>
      </c>
      <c r="I35" s="37">
        <f t="shared" si="0"/>
        <v>15</v>
      </c>
    </row>
    <row r="36" spans="1:9" ht="15">
      <c r="A36" s="137"/>
      <c r="B36" s="140"/>
      <c r="C36" s="17" t="s">
        <v>57</v>
      </c>
      <c r="D36" s="38">
        <f>5</f>
        <v>5</v>
      </c>
      <c r="E36" s="38">
        <f>6</f>
        <v>6</v>
      </c>
      <c r="F36" s="38">
        <v>5</v>
      </c>
      <c r="G36" s="38">
        <v>3</v>
      </c>
      <c r="H36" s="38">
        <v>9</v>
      </c>
      <c r="I36" s="39">
        <f t="shared" si="0"/>
        <v>17</v>
      </c>
    </row>
    <row r="37" spans="1:9" ht="15.75" thickBot="1">
      <c r="A37" s="138"/>
      <c r="B37" s="141"/>
      <c r="C37" s="22" t="s">
        <v>58</v>
      </c>
      <c r="D37" s="40">
        <f>143</f>
        <v>143</v>
      </c>
      <c r="E37" s="40">
        <f>200</f>
        <v>200</v>
      </c>
      <c r="F37" s="40">
        <v>153</v>
      </c>
      <c r="G37" s="40">
        <v>62</v>
      </c>
      <c r="H37" s="40">
        <v>232</v>
      </c>
      <c r="I37" s="41">
        <f t="shared" si="0"/>
        <v>447</v>
      </c>
    </row>
    <row r="38" spans="1:9" ht="15">
      <c r="A38" s="136">
        <v>11</v>
      </c>
      <c r="B38" s="139" t="s">
        <v>46</v>
      </c>
      <c r="C38" s="35" t="s">
        <v>56</v>
      </c>
      <c r="D38" s="36">
        <f>2</f>
        <v>2</v>
      </c>
      <c r="E38" s="36">
        <f>2</f>
        <v>2</v>
      </c>
      <c r="F38" s="36"/>
      <c r="G38" s="36"/>
      <c r="H38" s="36"/>
      <c r="I38" s="37">
        <f t="shared" si="0"/>
        <v>0</v>
      </c>
    </row>
    <row r="39" spans="1:9" ht="15">
      <c r="A39" s="137"/>
      <c r="B39" s="140"/>
      <c r="C39" s="17" t="s">
        <v>57</v>
      </c>
      <c r="D39" s="38">
        <f>3</f>
        <v>3</v>
      </c>
      <c r="E39" s="38">
        <f>3</f>
        <v>3</v>
      </c>
      <c r="F39" s="38"/>
      <c r="G39" s="38"/>
      <c r="H39" s="38"/>
      <c r="I39" s="39">
        <f t="shared" si="0"/>
        <v>0</v>
      </c>
    </row>
    <row r="40" spans="1:9" ht="15.75" thickBot="1">
      <c r="A40" s="138"/>
      <c r="B40" s="141"/>
      <c r="C40" s="22" t="s">
        <v>58</v>
      </c>
      <c r="D40" s="40">
        <f>111</f>
        <v>111</v>
      </c>
      <c r="E40" s="40">
        <f>118</f>
        <v>118</v>
      </c>
      <c r="F40" s="40"/>
      <c r="G40" s="40"/>
      <c r="H40" s="40"/>
      <c r="I40" s="41">
        <f t="shared" si="0"/>
        <v>0</v>
      </c>
    </row>
    <row r="41" spans="1:9" ht="15">
      <c r="A41" s="136">
        <v>12</v>
      </c>
      <c r="B41" s="139" t="s">
        <v>47</v>
      </c>
      <c r="C41" s="35" t="s">
        <v>56</v>
      </c>
      <c r="D41" s="36">
        <f>1</f>
        <v>1</v>
      </c>
      <c r="E41" s="36">
        <v>1</v>
      </c>
      <c r="F41" s="36"/>
      <c r="G41" s="36"/>
      <c r="H41" s="36"/>
      <c r="I41" s="37">
        <f aca="true" t="shared" si="1" ref="I41:I46">SUM(F41:H41)</f>
        <v>0</v>
      </c>
    </row>
    <row r="42" spans="1:9" ht="15">
      <c r="A42" s="137"/>
      <c r="B42" s="140"/>
      <c r="C42" s="17" t="s">
        <v>57</v>
      </c>
      <c r="D42" s="38">
        <v>1</v>
      </c>
      <c r="E42" s="38">
        <v>1</v>
      </c>
      <c r="F42" s="38"/>
      <c r="G42" s="38"/>
      <c r="H42" s="38"/>
      <c r="I42" s="39">
        <f t="shared" si="1"/>
        <v>0</v>
      </c>
    </row>
    <row r="43" spans="1:9" ht="15.75" thickBot="1">
      <c r="A43" s="138"/>
      <c r="B43" s="141"/>
      <c r="C43" s="22" t="s">
        <v>58</v>
      </c>
      <c r="D43" s="40">
        <v>117</v>
      </c>
      <c r="E43" s="40">
        <v>40</v>
      </c>
      <c r="F43" s="40"/>
      <c r="G43" s="40"/>
      <c r="H43" s="40"/>
      <c r="I43" s="41">
        <f t="shared" si="1"/>
        <v>0</v>
      </c>
    </row>
    <row r="44" spans="1:9" ht="15">
      <c r="A44" s="136">
        <v>13</v>
      </c>
      <c r="B44" s="139" t="s">
        <v>48</v>
      </c>
      <c r="C44" s="35" t="s">
        <v>56</v>
      </c>
      <c r="D44" s="36">
        <f>1</f>
        <v>1</v>
      </c>
      <c r="E44" s="36">
        <v>5</v>
      </c>
      <c r="F44" s="36"/>
      <c r="G44" s="36">
        <v>1</v>
      </c>
      <c r="H44" s="36"/>
      <c r="I44" s="37">
        <f t="shared" si="1"/>
        <v>1</v>
      </c>
    </row>
    <row r="45" spans="1:9" ht="15">
      <c r="A45" s="137"/>
      <c r="B45" s="140"/>
      <c r="C45" s="17" t="s">
        <v>57</v>
      </c>
      <c r="D45" s="38">
        <v>2</v>
      </c>
      <c r="E45" s="38">
        <v>5</v>
      </c>
      <c r="F45" s="38"/>
      <c r="G45" s="38">
        <v>1</v>
      </c>
      <c r="H45" s="38"/>
      <c r="I45" s="39">
        <f t="shared" si="1"/>
        <v>1</v>
      </c>
    </row>
    <row r="46" spans="1:9" ht="15.75" thickBot="1">
      <c r="A46" s="138"/>
      <c r="B46" s="141"/>
      <c r="C46" s="22" t="s">
        <v>58</v>
      </c>
      <c r="D46" s="40">
        <v>70</v>
      </c>
      <c r="E46" s="40">
        <v>120</v>
      </c>
      <c r="F46" s="40"/>
      <c r="G46" s="40">
        <v>50</v>
      </c>
      <c r="H46" s="40"/>
      <c r="I46" s="41">
        <f t="shared" si="1"/>
        <v>50</v>
      </c>
    </row>
    <row r="47" spans="1:9" ht="15">
      <c r="A47" s="136">
        <v>14</v>
      </c>
      <c r="B47" s="139" t="s">
        <v>49</v>
      </c>
      <c r="C47" s="35" t="s">
        <v>56</v>
      </c>
      <c r="D47" s="36">
        <f>9</f>
        <v>9</v>
      </c>
      <c r="E47" s="36">
        <f>22</f>
        <v>22</v>
      </c>
      <c r="F47" s="36">
        <v>1</v>
      </c>
      <c r="G47" s="36">
        <v>3</v>
      </c>
      <c r="H47" s="36"/>
      <c r="I47" s="37">
        <f aca="true" t="shared" si="2" ref="I47:I57">SUM(F47:H47)</f>
        <v>4</v>
      </c>
    </row>
    <row r="48" spans="1:9" ht="15">
      <c r="A48" s="137"/>
      <c r="B48" s="140"/>
      <c r="C48" s="17" t="s">
        <v>57</v>
      </c>
      <c r="D48" s="38">
        <v>16</v>
      </c>
      <c r="E48" s="38">
        <f>47</f>
        <v>47</v>
      </c>
      <c r="F48" s="38">
        <v>1</v>
      </c>
      <c r="G48" s="38">
        <v>4</v>
      </c>
      <c r="H48" s="38"/>
      <c r="I48" s="39">
        <f t="shared" si="2"/>
        <v>5</v>
      </c>
    </row>
    <row r="49" spans="1:9" ht="15.75" thickBot="1">
      <c r="A49" s="138"/>
      <c r="B49" s="141"/>
      <c r="C49" s="22" t="s">
        <v>58</v>
      </c>
      <c r="D49" s="40">
        <v>629</v>
      </c>
      <c r="E49" s="40">
        <f>1777</f>
        <v>1777</v>
      </c>
      <c r="F49" s="40">
        <v>78</v>
      </c>
      <c r="G49" s="40">
        <v>122</v>
      </c>
      <c r="H49" s="40"/>
      <c r="I49" s="41">
        <f t="shared" si="2"/>
        <v>200</v>
      </c>
    </row>
    <row r="50" spans="1:9" ht="15">
      <c r="A50" s="136">
        <v>15</v>
      </c>
      <c r="B50" s="139" t="s">
        <v>50</v>
      </c>
      <c r="C50" s="35" t="s">
        <v>56</v>
      </c>
      <c r="D50" s="36"/>
      <c r="E50" s="36">
        <f>6</f>
        <v>6</v>
      </c>
      <c r="F50" s="36">
        <v>8</v>
      </c>
      <c r="G50" s="36">
        <v>5</v>
      </c>
      <c r="H50" s="36">
        <v>1</v>
      </c>
      <c r="I50" s="37">
        <f t="shared" si="2"/>
        <v>14</v>
      </c>
    </row>
    <row r="51" spans="1:9" ht="15">
      <c r="A51" s="137"/>
      <c r="B51" s="140"/>
      <c r="C51" s="17" t="s">
        <v>57</v>
      </c>
      <c r="D51" s="38"/>
      <c r="E51" s="38">
        <f>18</f>
        <v>18</v>
      </c>
      <c r="F51" s="38">
        <v>19</v>
      </c>
      <c r="G51" s="38">
        <v>5</v>
      </c>
      <c r="H51" s="38">
        <v>1</v>
      </c>
      <c r="I51" s="39">
        <f t="shared" si="2"/>
        <v>25</v>
      </c>
    </row>
    <row r="52" spans="1:9" ht="15.75" thickBot="1">
      <c r="A52" s="138"/>
      <c r="B52" s="141"/>
      <c r="C52" s="22" t="s">
        <v>58</v>
      </c>
      <c r="D52" s="40"/>
      <c r="E52" s="40">
        <f>436</f>
        <v>436</v>
      </c>
      <c r="F52" s="40">
        <v>408</v>
      </c>
      <c r="G52" s="40">
        <v>185</v>
      </c>
      <c r="H52" s="40">
        <v>40</v>
      </c>
      <c r="I52" s="41">
        <f t="shared" si="2"/>
        <v>633</v>
      </c>
    </row>
    <row r="53" spans="1:9" ht="15">
      <c r="A53" s="136">
        <v>16</v>
      </c>
      <c r="B53" s="139" t="s">
        <v>51</v>
      </c>
      <c r="C53" s="35" t="s">
        <v>56</v>
      </c>
      <c r="D53" s="36">
        <f>15</f>
        <v>15</v>
      </c>
      <c r="E53" s="36">
        <v>14</v>
      </c>
      <c r="F53" s="36"/>
      <c r="G53" s="36">
        <v>8</v>
      </c>
      <c r="H53" s="36"/>
      <c r="I53" s="37">
        <f t="shared" si="2"/>
        <v>8</v>
      </c>
    </row>
    <row r="54" spans="1:9" ht="15">
      <c r="A54" s="137"/>
      <c r="B54" s="140"/>
      <c r="C54" s="17" t="s">
        <v>57</v>
      </c>
      <c r="D54" s="38">
        <v>26</v>
      </c>
      <c r="E54" s="38">
        <v>22</v>
      </c>
      <c r="F54" s="38"/>
      <c r="G54" s="38">
        <v>14</v>
      </c>
      <c r="H54" s="38"/>
      <c r="I54" s="39">
        <f t="shared" si="2"/>
        <v>14</v>
      </c>
    </row>
    <row r="55" spans="1:9" ht="15.75" thickBot="1">
      <c r="A55" s="138"/>
      <c r="B55" s="141"/>
      <c r="C55" s="22" t="s">
        <v>58</v>
      </c>
      <c r="D55" s="40">
        <v>502</v>
      </c>
      <c r="E55" s="40">
        <v>511</v>
      </c>
      <c r="F55" s="40"/>
      <c r="G55" s="40">
        <v>637</v>
      </c>
      <c r="H55" s="40"/>
      <c r="I55" s="41">
        <f t="shared" si="2"/>
        <v>637</v>
      </c>
    </row>
    <row r="56" spans="1:9" ht="15">
      <c r="A56" s="164" t="s">
        <v>18</v>
      </c>
      <c r="B56" s="147"/>
      <c r="C56" s="42" t="s">
        <v>56</v>
      </c>
      <c r="D56" s="43">
        <f aca="true" t="shared" si="3" ref="D56:H58">D8+D11+D14+D17+D20+D23+D26+D29+D32+D35+D38+D41+D44+D47+D50+D53</f>
        <v>68</v>
      </c>
      <c r="E56" s="43">
        <f t="shared" si="3"/>
        <v>87</v>
      </c>
      <c r="F56" s="43">
        <f>F8+F11+F14+F17+F20+F23+F26+F29+F32+F35+F38+F41+F44+F47+F50+F53</f>
        <v>24</v>
      </c>
      <c r="G56" s="43">
        <f t="shared" si="3"/>
        <v>22</v>
      </c>
      <c r="H56" s="43">
        <f t="shared" si="3"/>
        <v>8</v>
      </c>
      <c r="I56" s="44">
        <f t="shared" si="2"/>
        <v>54</v>
      </c>
    </row>
    <row r="57" spans="1:9" ht="15">
      <c r="A57" s="102"/>
      <c r="B57" s="103"/>
      <c r="C57" s="18" t="s">
        <v>57</v>
      </c>
      <c r="D57" s="45">
        <f t="shared" si="3"/>
        <v>134</v>
      </c>
      <c r="E57" s="45">
        <f t="shared" si="3"/>
        <v>141</v>
      </c>
      <c r="F57" s="45">
        <f>F9+F12+F15+F18+F21+F24+F27+F30+F33+F36+F39+F42+F45+F48+F51+F54</f>
        <v>50</v>
      </c>
      <c r="G57" s="45">
        <f t="shared" si="3"/>
        <v>29</v>
      </c>
      <c r="H57" s="45">
        <f t="shared" si="3"/>
        <v>10</v>
      </c>
      <c r="I57" s="46">
        <f t="shared" si="2"/>
        <v>89</v>
      </c>
    </row>
    <row r="58" spans="1:9" ht="15.75" thickBot="1">
      <c r="A58" s="134"/>
      <c r="B58" s="135"/>
      <c r="C58" s="13" t="s">
        <v>58</v>
      </c>
      <c r="D58" s="47">
        <f t="shared" si="3"/>
        <v>8113</v>
      </c>
      <c r="E58" s="47">
        <f t="shared" si="3"/>
        <v>7646</v>
      </c>
      <c r="F58" s="47">
        <f>F10+F13+F16+F19+F22+F25+F28+F31+F34+F37+F40+F43+F46+F49+F52+F55</f>
        <v>1187</v>
      </c>
      <c r="G58" s="47">
        <f t="shared" si="3"/>
        <v>1087</v>
      </c>
      <c r="H58" s="47">
        <f t="shared" si="3"/>
        <v>272</v>
      </c>
      <c r="I58" s="48">
        <f>SUM(F58:H58)</f>
        <v>2546</v>
      </c>
    </row>
    <row r="59" spans="1:9" ht="20.25" customHeight="1">
      <c r="A59" s="32"/>
      <c r="B59" s="32"/>
      <c r="C59" s="32"/>
      <c r="D59" s="49"/>
      <c r="E59" s="49"/>
      <c r="F59" s="49"/>
      <c r="G59" s="49"/>
      <c r="H59" s="49"/>
      <c r="I59" s="49"/>
    </row>
    <row r="60" spans="1:7" ht="16.5">
      <c r="A60" s="163"/>
      <c r="B60" s="163"/>
      <c r="C60" s="163"/>
      <c r="D60" s="163"/>
      <c r="E60" s="51"/>
      <c r="F60" s="51"/>
      <c r="G60" s="51"/>
    </row>
    <row r="61" spans="1:9" ht="20.25">
      <c r="A61" s="163"/>
      <c r="B61" s="163"/>
      <c r="C61" s="163"/>
      <c r="D61" s="163"/>
      <c r="E61" s="51"/>
      <c r="F61" s="51"/>
      <c r="G61" s="51"/>
      <c r="H61" s="165"/>
      <c r="I61" s="165"/>
    </row>
  </sheetData>
  <sheetProtection/>
  <mergeCells count="43">
    <mergeCell ref="G1:I1"/>
    <mergeCell ref="B17:B19"/>
    <mergeCell ref="A17:A19"/>
    <mergeCell ref="B44:B46"/>
    <mergeCell ref="A44:A46"/>
    <mergeCell ref="B41:B43"/>
    <mergeCell ref="B35:B37"/>
    <mergeCell ref="A35:A37"/>
    <mergeCell ref="B38:B40"/>
    <mergeCell ref="A38:A40"/>
    <mergeCell ref="A20:A22"/>
    <mergeCell ref="A60:D61"/>
    <mergeCell ref="A56:B58"/>
    <mergeCell ref="H61:I61"/>
    <mergeCell ref="B50:B52"/>
    <mergeCell ref="A32:A34"/>
    <mergeCell ref="B47:B49"/>
    <mergeCell ref="A47:A49"/>
    <mergeCell ref="A41:A43"/>
    <mergeCell ref="A50:A52"/>
    <mergeCell ref="B8:B10"/>
    <mergeCell ref="A8:A10"/>
    <mergeCell ref="A11:A13"/>
    <mergeCell ref="B11:B13"/>
    <mergeCell ref="A53:A55"/>
    <mergeCell ref="B53:B55"/>
    <mergeCell ref="A23:A25"/>
    <mergeCell ref="B23:B25"/>
    <mergeCell ref="B26:B28"/>
    <mergeCell ref="A26:A28"/>
    <mergeCell ref="B29:B31"/>
    <mergeCell ref="A29:A31"/>
    <mergeCell ref="B32:B34"/>
    <mergeCell ref="B20:B22"/>
    <mergeCell ref="A3:I3"/>
    <mergeCell ref="A4:I4"/>
    <mergeCell ref="A6:A7"/>
    <mergeCell ref="B6:B7"/>
    <mergeCell ref="C6:C7"/>
    <mergeCell ref="D6:H6"/>
    <mergeCell ref="I6:I7"/>
    <mergeCell ref="A14:A16"/>
    <mergeCell ref="B14:B16"/>
  </mergeCells>
  <printOptions horizontalCentered="1"/>
  <pageMargins left="0.7874015748031497" right="0.3937007874015748" top="0.3937007874015748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ГУПтаРІ_ОДА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Admin</cp:lastModifiedBy>
  <cp:lastPrinted>2013-10-03T07:31:02Z</cp:lastPrinted>
  <dcterms:created xsi:type="dcterms:W3CDTF">2010-10-19T07:40:40Z</dcterms:created>
  <dcterms:modified xsi:type="dcterms:W3CDTF">2013-10-27T10:54:10Z</dcterms:modified>
  <cp:category/>
  <cp:version/>
  <cp:contentType/>
  <cp:contentStatus/>
</cp:coreProperties>
</file>