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3" sheetId="1" r:id="rId1"/>
    <sheet name="додаток 2" sheetId="2" r:id="rId2"/>
  </sheets>
  <externalReferences>
    <externalReference r:id="rId5"/>
    <externalReference r:id="rId6"/>
  </externalReferences>
  <definedNames>
    <definedName name="_xlnm.Print_Titles" localSheetId="1">'додаток 2'!$9:$13</definedName>
    <definedName name="_xlnm.Print_Titles" localSheetId="0">'додаток 3'!$7:$10</definedName>
    <definedName name="_xlnm.Print_Area" localSheetId="1">'додаток 2'!$A$1:$N$65</definedName>
    <definedName name="_xlnm.Print_Area" localSheetId="0">'додаток 3'!$A$1:$N$114</definedName>
  </definedNames>
  <calcPr fullCalcOnLoad="1"/>
</workbook>
</file>

<file path=xl/sharedStrings.xml><?xml version="1.0" encoding="utf-8"?>
<sst xmlns="http://schemas.openxmlformats.org/spreadsheetml/2006/main" count="334" uniqueCount="211">
  <si>
    <t>Видатки, не вiднесенi до основних груп</t>
  </si>
  <si>
    <t xml:space="preserve"> за функціональною структурою</t>
  </si>
  <si>
    <t>14(гр3+гр8)</t>
  </si>
  <si>
    <t>РАЗОМ</t>
  </si>
  <si>
    <t>Видатки загального фонду</t>
  </si>
  <si>
    <t>Всього</t>
  </si>
  <si>
    <t>Видатки спеціального фонду</t>
  </si>
  <si>
    <t>поточні (код 1000)</t>
  </si>
  <si>
    <t>Головне фінансове управління облдержадміністрації</t>
  </si>
  <si>
    <t>в тому числі</t>
  </si>
  <si>
    <t>з них</t>
  </si>
  <si>
    <t>Назва головного розпорядника коштів</t>
  </si>
  <si>
    <t>250000</t>
  </si>
  <si>
    <t>Міжбюджетні трансферти</t>
  </si>
  <si>
    <t>Видатки бюджету за функціональною структурою  (за шестизначним кодом)</t>
  </si>
  <si>
    <t>Код КТКВ</t>
  </si>
  <si>
    <t>з них: оплата праці (Код 1110)</t>
  </si>
  <si>
    <t>оплата комун.послуг та енергоносіїв (Код 1160)</t>
  </si>
  <si>
    <t>капітальні (Код 2000)</t>
  </si>
  <si>
    <t>8(гр.9+гр12)</t>
  </si>
  <si>
    <t>поточні (Код 1000)</t>
  </si>
  <si>
    <t>З них: Бюджет розвитку</t>
  </si>
  <si>
    <t>(грн.)</t>
  </si>
  <si>
    <t>КТКВ</t>
  </si>
  <si>
    <t>Код головного розпорядника коштів</t>
  </si>
  <si>
    <t>Назва  КТКВ</t>
  </si>
  <si>
    <t>РАЗОМ ВИДАТКІВ</t>
  </si>
  <si>
    <t>220</t>
  </si>
  <si>
    <t>додаток 2</t>
  </si>
  <si>
    <t>дод 2 разом</t>
  </si>
  <si>
    <t>з доходами</t>
  </si>
  <si>
    <t>ВСЬОГО</t>
  </si>
  <si>
    <t>030</t>
  </si>
  <si>
    <t xml:space="preserve">Управління охорони здоров’я </t>
  </si>
  <si>
    <t>080000</t>
  </si>
  <si>
    <t>Охорона здоров"я</t>
  </si>
  <si>
    <t>080101</t>
  </si>
  <si>
    <t>Лікарні</t>
  </si>
  <si>
    <t>110102</t>
  </si>
  <si>
    <t>Театри</t>
  </si>
  <si>
    <t>110103</t>
  </si>
  <si>
    <t>Фiлармонiї, музичнi колективи i ансамблi та iншi мистецькі  заклади та заходи</t>
  </si>
  <si>
    <t>110502</t>
  </si>
  <si>
    <t>Iншi культурно-освiтнi заклади та заходи</t>
  </si>
  <si>
    <t>150</t>
  </si>
  <si>
    <t>Відділ з питань фізичної культури і  спорту  облдержадміністрації</t>
  </si>
  <si>
    <t>090000</t>
  </si>
  <si>
    <t>Соцiальний захист та соцiальне забезпечення</t>
  </si>
  <si>
    <t>Культура i мистецтво</t>
  </si>
  <si>
    <t>Фiзична культура i спорт</t>
  </si>
  <si>
    <t>050</t>
  </si>
  <si>
    <t>Головне управління праці та соціального захисту населення</t>
  </si>
  <si>
    <t>130104</t>
  </si>
  <si>
    <t>Видатки на утримання центрiв з iнвалiдного спорту i реабiлiтацiйних шкiл</t>
  </si>
  <si>
    <t>В т.ч.</t>
  </si>
  <si>
    <t>080201</t>
  </si>
  <si>
    <t xml:space="preserve">Спеціалізовані лікарні та інші спеціалізовані заклади </t>
  </si>
  <si>
    <t>080208</t>
  </si>
  <si>
    <t>Станції переливання крові</t>
  </si>
  <si>
    <t>110201</t>
  </si>
  <si>
    <t>090601</t>
  </si>
  <si>
    <t>Будинки- інтернати для малолітніх інвалідів</t>
  </si>
  <si>
    <t>090901</t>
  </si>
  <si>
    <t>Будинки-iнтернати (пансіонати) для літніх людей та iнвалiдiв системи соцiального захисту</t>
  </si>
  <si>
    <t>091214</t>
  </si>
  <si>
    <t>Бiблiотеки</t>
  </si>
  <si>
    <t>В.Королюк</t>
  </si>
  <si>
    <t>020</t>
  </si>
  <si>
    <t>Управління  освіти та науки</t>
  </si>
  <si>
    <t>070000</t>
  </si>
  <si>
    <t>Освiта</t>
  </si>
  <si>
    <t>Перший заступник голови обласної ради</t>
  </si>
  <si>
    <t>104</t>
  </si>
  <si>
    <t>070303</t>
  </si>
  <si>
    <t>Дитячі будинки (в т.ч. сімейного типу, прийомні сім'ї)</t>
  </si>
  <si>
    <t>130107</t>
  </si>
  <si>
    <t>010</t>
  </si>
  <si>
    <t>Головне управління з питань внутрішньої політики та інформації облдержадміністрації</t>
  </si>
  <si>
    <t>Утримання та навчально-тренувальна робота дитячо-юнацьких спортивних шкiл</t>
  </si>
  <si>
    <t xml:space="preserve">Зміни видатків обласного  бюджету  на   2007 рік </t>
  </si>
  <si>
    <t>191</t>
  </si>
  <si>
    <t>Управління капітального будівництва облдержадміністрації</t>
  </si>
  <si>
    <t>Будiвництво</t>
  </si>
  <si>
    <t>Капiтальнi вкладення</t>
  </si>
  <si>
    <t>250306</t>
  </si>
  <si>
    <t>Кошти, що передаються із загального фонду бюджету до бюджету розвитку (спеціального фонду)</t>
  </si>
  <si>
    <t>001</t>
  </si>
  <si>
    <t xml:space="preserve">Обласна рада </t>
  </si>
  <si>
    <t>010116</t>
  </si>
  <si>
    <t>Утримання обласної ради</t>
  </si>
  <si>
    <t>010000</t>
  </si>
  <si>
    <t>Державне управлiння</t>
  </si>
  <si>
    <t>Органи мiсцевого самоврядування</t>
  </si>
  <si>
    <t>130102</t>
  </si>
  <si>
    <t>Проведення навчально-тренувальних зборiв i змагань</t>
  </si>
  <si>
    <t>200</t>
  </si>
  <si>
    <t>Головне управління агропромислового розвитку облдержадміністрації</t>
  </si>
  <si>
    <t>160903</t>
  </si>
  <si>
    <t>Програми в галузі сільського господарства, лісового господарства, рибальства та мисливства</t>
  </si>
  <si>
    <t>Програма розвитку галузі тваринництва області на 2007-2010 роки</t>
  </si>
  <si>
    <t>Зміни  розподілу видатків обласного бюджету на 2007 рік
за головними розпорядниками коштів</t>
  </si>
  <si>
    <t>070</t>
  </si>
  <si>
    <t xml:space="preserve">Управління з питань НС та ЦЗН </t>
  </si>
  <si>
    <t>210110</t>
  </si>
  <si>
    <t>Заходи з організації рятування на водах</t>
  </si>
  <si>
    <t>180410</t>
  </si>
  <si>
    <t xml:space="preserve">Інші заходи, пов"язані з економічною діяльністю </t>
  </si>
  <si>
    <t>Програма створення страхового фонду документації Рівненської області на 2006-2010 роки</t>
  </si>
  <si>
    <t>Запобігання та лiквiдацiя надзвичайних ситуацiй та наслiдкiв стихiйного лиха</t>
  </si>
  <si>
    <t>Інші заходи, пов"язані з економічною діяльністю</t>
  </si>
  <si>
    <t>060</t>
  </si>
  <si>
    <t>Відділ у справах сім‘ї та молоді облдержадміністрації</t>
  </si>
  <si>
    <t>091108</t>
  </si>
  <si>
    <t>120300</t>
  </si>
  <si>
    <t>Книговидання</t>
  </si>
  <si>
    <t>Програма розвитку видавничої справи, сприяння збільшенню випуску книжкової продукції місцевих авторів у Рівненській області на 2006-2010 роки</t>
  </si>
  <si>
    <t>120000</t>
  </si>
  <si>
    <t>Засоби масової інформації</t>
  </si>
  <si>
    <t>Управління з питань будівництва та архітектури облдержадміністрації</t>
  </si>
  <si>
    <t>190</t>
  </si>
  <si>
    <t>в т.ч.:</t>
  </si>
  <si>
    <t>Програма забезпечення містобудівною документацією населених пунктів та території Рівненської області на 2006 - 2010 роки</t>
  </si>
  <si>
    <t>160</t>
  </si>
  <si>
    <t>Головне управління промисловості та розвитку інфраструктури облдержадміністрації</t>
  </si>
  <si>
    <t>Обласна комплексна програма енергозбереження на період 2004 -2010 років</t>
  </si>
  <si>
    <t>250380</t>
  </si>
  <si>
    <t>Інші субвенції (місцевим бюджетам області на здійснення енергозберігаючих заходів)</t>
  </si>
  <si>
    <t xml:space="preserve">Інші субвенції 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</si>
  <si>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</si>
  <si>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в т.ч.</t>
  </si>
  <si>
    <t>Обласна програма співпраці із закордонними українцями на період до 2010 року</t>
  </si>
  <si>
    <t>150101</t>
  </si>
  <si>
    <t>250914</t>
  </si>
  <si>
    <t>Витрати, пов"язані з наданням та обслуговуванням державних пільгових кредитів, наданих індивідуальним сільським забудовникам</t>
  </si>
  <si>
    <t>Обласна програма формування регіонального, місцевих та об"єктових фондів матеріально - технічних резервів для запобігання, ліквідації наслідків надзвичайних ситуацій техногенного та природного характеру на 2006 - 2010 роки</t>
  </si>
  <si>
    <t>За рахунок субвенції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</si>
  <si>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>090412</t>
  </si>
  <si>
    <t>Інші видатки на соціальний захист населення</t>
  </si>
  <si>
    <t>250404</t>
  </si>
  <si>
    <t>Інші видатки</t>
  </si>
  <si>
    <t>072</t>
  </si>
  <si>
    <t>Управління у справах захисту населення від наслідків аварії на ЧАЕС</t>
  </si>
  <si>
    <t>090212</t>
  </si>
  <si>
    <t>Пільгове медичне обслуговування громадян, які постраждали внаслідок Чорнобильської катастрофи</t>
  </si>
  <si>
    <t>Інші субвенції (Пільгове медичне обслуговування громадян, які постраждали внаслідок Чорнобильської катастрофи)</t>
  </si>
  <si>
    <t>110202</t>
  </si>
  <si>
    <t>Музеї i виставки</t>
  </si>
  <si>
    <t>110204</t>
  </si>
  <si>
    <t>Палаци i будинки культури, клуби та iншi заклади клубного типу</t>
  </si>
  <si>
    <t>180409</t>
  </si>
  <si>
    <t>070301</t>
  </si>
  <si>
    <t>Загальноосвітні школи-інтернати, загальноосвітні санаторні школи-інтернати</t>
  </si>
  <si>
    <t>Центр з надання соцпослуг інвалідам</t>
  </si>
  <si>
    <t>Внески органів влади АР Крим та органів місцевого самоврядування у статутні фонди суб"єктів підприємницької діяльності (внески у статутний фонд ОКП „Міжнародний аеропорт Рівне” )</t>
  </si>
  <si>
    <t>070601</t>
  </si>
  <si>
    <t>Вищі навчальн заклади І та ІІ рівнів акредитації</t>
  </si>
  <si>
    <t>081001</t>
  </si>
  <si>
    <t>Медико-соціальні експертні комісії</t>
  </si>
  <si>
    <t>Програма розвитку міжнародної та міжрегіональної співпраці</t>
  </si>
  <si>
    <t>230</t>
  </si>
  <si>
    <t>250376</t>
  </si>
  <si>
    <t>Субвенція з державного бюджету місцевим бюджетам на виплату державної соціальної допомоги на дітей-сиріт та дітей, позбавлених батківського піклування, грошового забезпечення батькам-вихователям і прийомним батькам за надання соціальних послуг у дитячихбудинках сімейного типу та прийомних сім'ях за принципом "гроші ходять за дитиною"</t>
  </si>
  <si>
    <t>062</t>
  </si>
  <si>
    <t>Служба у справах неповнолітніх облдержадміністрації</t>
  </si>
  <si>
    <t>091101</t>
  </si>
  <si>
    <t>Утримання центрів соціальних служб для сім'ї, дітей та молоді</t>
  </si>
  <si>
    <t>091106</t>
  </si>
  <si>
    <t>091103</t>
  </si>
  <si>
    <t>Соціальні програми і заходи державних органів у справах молоді</t>
  </si>
  <si>
    <t xml:space="preserve"> Центр соціально-психологічної допомоги</t>
  </si>
  <si>
    <t>Центр соціально-психологічної допомоги</t>
  </si>
  <si>
    <t>091212</t>
  </si>
  <si>
    <t>110203</t>
  </si>
  <si>
    <t>080204</t>
  </si>
  <si>
    <t>080205</t>
  </si>
  <si>
    <t>080207</t>
  </si>
  <si>
    <t>080400</t>
  </si>
  <si>
    <t>080500</t>
  </si>
  <si>
    <t>081002</t>
  </si>
  <si>
    <t>070702</t>
  </si>
  <si>
    <t>Заповідники</t>
  </si>
  <si>
    <t>Обробка інформації з нарахування та виплати допомог і компенсацій</t>
  </si>
  <si>
    <t>Інші заклади і заходи післядипломної освіти (обласні курси підвищення кваліфікації середніх медпрацівників)</t>
  </si>
  <si>
    <t>Санаторії для хворих туберкульозом</t>
  </si>
  <si>
    <t>Санаторії для дітей та підлітків (нетуберкульозні)</t>
  </si>
  <si>
    <t>Будинки дитини</t>
  </si>
  <si>
    <t>Спеціалізовані поліклініки (в тому числі диспансери,які не мають ліжкового фонду)</t>
  </si>
  <si>
    <t>Загальні і спеціалізовані стоматологічні поліклініки</t>
  </si>
  <si>
    <t>250313</t>
  </si>
  <si>
    <t>Дотація на вирівнювання фінансової забезпеченості місцевих бюджетів</t>
  </si>
  <si>
    <t>Управління культури і туризму облдержадміністрації</t>
  </si>
  <si>
    <t>Регіональна програма розвитку туризму до 2010 року</t>
  </si>
  <si>
    <t>Обласна програма підвищення рівня протипожежного захисту населених пунктів та об'єктів, розвитку матеріально-технічної бази пожежної охорони на період до 2010 року</t>
  </si>
  <si>
    <t>Регіональна програма збільшення надходжень до місцевих бюджетів та покращення умов обслуговування платників податків на 2007-2008 роки</t>
  </si>
  <si>
    <t xml:space="preserve"> Регіональна програма збільшення надходжень до місцевих бюджетів та покращення умов обслуговування платників податків на 2007-2008 роки</t>
  </si>
  <si>
    <t xml:space="preserve"> Регіональна програма розвитку земельних відносин у Рівненській області на 2006-2015 роки</t>
  </si>
  <si>
    <t>Програма організації рятування людей на водних об’єктах Рівненської області на 2005 - 2008 роки</t>
  </si>
  <si>
    <t>160000</t>
  </si>
  <si>
    <t>Сільське і лісове господарство, рибне господарство та мисливство</t>
  </si>
  <si>
    <t>Придбання новорічних подарунків</t>
  </si>
  <si>
    <t>Інші заходи по охороні здоров"я, в т.ч.</t>
  </si>
  <si>
    <t>облсудмедекспертиза</t>
  </si>
  <si>
    <t>база спецмедпостачання</t>
  </si>
  <si>
    <t>центр профілактики та боротьби зі СНІДом</t>
  </si>
  <si>
    <t>Інші установи та заклади</t>
  </si>
  <si>
    <t>070701</t>
  </si>
  <si>
    <t>Заклади післядипломної освіти ІІІ-ІV рівнів акридитації</t>
  </si>
  <si>
    <t>центр реабілітації дітей з органічними ураженнями нервової системи</t>
  </si>
  <si>
    <t>з них:</t>
  </si>
  <si>
    <t>видавництво монографії М.Смотрицького</t>
  </si>
  <si>
    <t>Головне управління економіки та інвестиційної політики облдержадміністрації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</si>
</sst>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#,##0.000"/>
    <numFmt numFmtId="185" formatCode="#,##0.0000"/>
  </numFmts>
  <fonts count="40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sz val="10"/>
      <name val="Times New Roman CYR"/>
      <family val="1"/>
    </font>
    <font>
      <b/>
      <sz val="20"/>
      <name val="Arial"/>
      <family val="2"/>
    </font>
    <font>
      <sz val="12"/>
      <name val="Times New Roman"/>
      <family val="1"/>
    </font>
    <font>
      <b/>
      <sz val="14"/>
      <color indexed="8"/>
      <name val="Times New Roman Cyr"/>
      <family val="1"/>
    </font>
    <font>
      <b/>
      <sz val="11"/>
      <name val="Times New Roman Cyr"/>
      <family val="1"/>
    </font>
    <font>
      <b/>
      <sz val="15"/>
      <name val="Times New Roman Cyr"/>
      <family val="1"/>
    </font>
    <font>
      <b/>
      <sz val="15"/>
      <name val="Times New Roman"/>
      <family val="1"/>
    </font>
    <font>
      <b/>
      <i/>
      <sz val="11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sz val="12"/>
      <name val="Times New Roman Cyr"/>
      <family val="1"/>
    </font>
    <font>
      <b/>
      <sz val="10"/>
      <color indexed="8"/>
      <name val="Times New Roman"/>
      <family val="1"/>
    </font>
    <font>
      <b/>
      <sz val="20"/>
      <name val="Times New Roman"/>
      <family val="1"/>
    </font>
    <font>
      <sz val="10"/>
      <name val="Arial Cyr"/>
      <family val="0"/>
    </font>
    <font>
      <sz val="13"/>
      <name val="Arial"/>
      <family val="2"/>
    </font>
    <font>
      <b/>
      <sz val="12"/>
      <color indexed="48"/>
      <name val="Times New Roman Cyr"/>
      <family val="1"/>
    </font>
    <font>
      <b/>
      <sz val="12"/>
      <color indexed="48"/>
      <name val="Times New Roman"/>
      <family val="1"/>
    </font>
    <font>
      <sz val="12"/>
      <color indexed="8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15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1" fillId="0" borderId="0" xfId="0" applyNumberFormat="1" applyFont="1" applyFill="1" applyBorder="1" applyAlignment="1" applyProtection="1">
      <alignment horizontal="right" vertical="top" wrapText="1"/>
      <protection locked="0"/>
    </xf>
    <xf numFmtId="49" fontId="21" fillId="0" borderId="0" xfId="0" applyNumberFormat="1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top"/>
    </xf>
    <xf numFmtId="0" fontId="0" fillId="2" borderId="0" xfId="0" applyFill="1" applyBorder="1" applyAlignment="1">
      <alignment/>
    </xf>
    <xf numFmtId="0" fontId="13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3" fillId="3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3" fontId="13" fillId="0" borderId="1" xfId="0" applyNumberFormat="1" applyFont="1" applyFill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2" fillId="0" borderId="1" xfId="0" applyNumberFormat="1" applyFont="1" applyFill="1" applyBorder="1" applyAlignment="1">
      <alignment horizontal="center" vertical="top" wrapText="1"/>
    </xf>
    <xf numFmtId="0" fontId="16" fillId="4" borderId="0" xfId="0" applyFont="1" applyFill="1" applyAlignment="1">
      <alignment/>
    </xf>
    <xf numFmtId="3" fontId="22" fillId="4" borderId="1" xfId="0" applyNumberFormat="1" applyFont="1" applyFill="1" applyBorder="1" applyAlignment="1">
      <alignment horizontal="center" vertical="top" wrapText="1"/>
    </xf>
    <xf numFmtId="0" fontId="17" fillId="3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3" fontId="14" fillId="5" borderId="1" xfId="0" applyNumberFormat="1" applyFont="1" applyFill="1" applyBorder="1" applyAlignment="1">
      <alignment horizontal="center" vertical="top" wrapText="1"/>
    </xf>
    <xf numFmtId="3" fontId="13" fillId="4" borderId="1" xfId="0" applyNumberFormat="1" applyFont="1" applyFill="1" applyBorder="1" applyAlignment="1">
      <alignment horizontal="center" vertical="top" wrapText="1"/>
    </xf>
    <xf numFmtId="49" fontId="0" fillId="0" borderId="2" xfId="0" applyNumberFormat="1" applyBorder="1" applyAlignment="1" applyProtection="1">
      <alignment vertical="top"/>
      <protection locked="0"/>
    </xf>
    <xf numFmtId="3" fontId="1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9" fontId="0" fillId="0" borderId="5" xfId="0" applyNumberFormat="1" applyBorder="1" applyAlignment="1" applyProtection="1">
      <alignment vertical="top"/>
      <protection locked="0"/>
    </xf>
    <xf numFmtId="175" fontId="1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3" fillId="0" borderId="0" xfId="0" applyNumberFormat="1" applyFont="1" applyFill="1" applyBorder="1" applyAlignment="1">
      <alignment horizontal="center" vertical="top"/>
    </xf>
    <xf numFmtId="3" fontId="20" fillId="0" borderId="1" xfId="0" applyNumberFormat="1" applyFont="1" applyFill="1" applyBorder="1" applyAlignment="1">
      <alignment horizontal="center" vertical="top" wrapText="1"/>
    </xf>
    <xf numFmtId="3" fontId="12" fillId="4" borderId="1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3" fillId="4" borderId="1" xfId="0" applyNumberFormat="1" applyFont="1" applyFill="1" applyBorder="1" applyAlignment="1">
      <alignment horizontal="center" vertical="top"/>
    </xf>
    <xf numFmtId="3" fontId="30" fillId="0" borderId="1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12" fillId="4" borderId="1" xfId="0" applyNumberFormat="1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vertical="top" wrapText="1"/>
    </xf>
    <xf numFmtId="49" fontId="32" fillId="0" borderId="1" xfId="0" applyNumberFormat="1" applyFont="1" applyBorder="1" applyAlignment="1">
      <alignment horizontal="center" vertical="top" wrapText="1"/>
    </xf>
    <xf numFmtId="49" fontId="20" fillId="0" borderId="1" xfId="0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 applyProtection="1">
      <alignment vertical="top" wrapText="1"/>
      <protection locked="0"/>
    </xf>
    <xf numFmtId="49" fontId="28" fillId="0" borderId="1" xfId="0" applyNumberFormat="1" applyFont="1" applyFill="1" applyBorder="1" applyAlignment="1">
      <alignment vertical="top" wrapText="1"/>
    </xf>
    <xf numFmtId="3" fontId="29" fillId="0" borderId="1" xfId="0" applyNumberFormat="1" applyFont="1" applyFill="1" applyBorder="1" applyAlignment="1">
      <alignment horizontal="center" vertical="center" wrapText="1"/>
    </xf>
    <xf numFmtId="49" fontId="32" fillId="3" borderId="1" xfId="0" applyNumberFormat="1" applyFont="1" applyFill="1" applyBorder="1" applyAlignment="1">
      <alignment horizontal="center" vertical="top" wrapText="1"/>
    </xf>
    <xf numFmtId="49" fontId="32" fillId="0" borderId="1" xfId="0" applyNumberFormat="1" applyFont="1" applyFill="1" applyBorder="1" applyAlignment="1">
      <alignment horizontal="center" vertical="top" wrapText="1"/>
    </xf>
    <xf numFmtId="49" fontId="22" fillId="4" borderId="1" xfId="0" applyNumberFormat="1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 applyProtection="1">
      <alignment vertical="center" wrapText="1"/>
      <protection locked="0"/>
    </xf>
    <xf numFmtId="49" fontId="28" fillId="0" borderId="1" xfId="0" applyNumberFormat="1" applyFont="1" applyBorder="1" applyAlignment="1" applyProtection="1">
      <alignment vertical="top" wrapText="1"/>
      <protection locked="0"/>
    </xf>
    <xf numFmtId="0" fontId="28" fillId="0" borderId="1" xfId="0" applyNumberFormat="1" applyFont="1" applyFill="1" applyBorder="1" applyAlignment="1">
      <alignment vertical="top" wrapText="1"/>
    </xf>
    <xf numFmtId="49" fontId="33" fillId="4" borderId="1" xfId="0" applyNumberFormat="1" applyFont="1" applyFill="1" applyBorder="1" applyAlignment="1">
      <alignment horizontal="center" vertical="top" wrapText="1"/>
    </xf>
    <xf numFmtId="49" fontId="31" fillId="4" borderId="1" xfId="0" applyNumberFormat="1" applyFont="1" applyFill="1" applyBorder="1" applyAlignment="1">
      <alignment horizontal="center" vertical="top" wrapText="1"/>
    </xf>
    <xf numFmtId="49" fontId="26" fillId="4" borderId="1" xfId="0" applyNumberFormat="1" applyFont="1" applyFill="1" applyBorder="1" applyAlignment="1">
      <alignment vertical="top" wrapText="1"/>
    </xf>
    <xf numFmtId="3" fontId="23" fillId="4" borderId="1" xfId="0" applyNumberFormat="1" applyFont="1" applyFill="1" applyBorder="1" applyAlignment="1">
      <alignment horizontal="center" vertical="top" wrapText="1"/>
    </xf>
    <xf numFmtId="49" fontId="14" fillId="4" borderId="1" xfId="0" applyNumberFormat="1" applyFont="1" applyFill="1" applyBorder="1" applyAlignment="1">
      <alignment vertical="center" wrapText="1"/>
    </xf>
    <xf numFmtId="49" fontId="11" fillId="4" borderId="1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49" fontId="32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5" fillId="4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Border="1" applyAlignment="1" applyProtection="1">
      <alignment horizontal="left" vertical="center" wrapText="1"/>
      <protection locked="0"/>
    </xf>
    <xf numFmtId="49" fontId="23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14" fillId="5" borderId="1" xfId="0" applyNumberFormat="1" applyFont="1" applyFill="1" applyBorder="1" applyAlignment="1">
      <alignment horizontal="center" vertical="top" wrapText="1"/>
    </xf>
    <xf numFmtId="49" fontId="14" fillId="5" borderId="1" xfId="0" applyNumberFormat="1" applyFont="1" applyFill="1" applyBorder="1" applyAlignment="1">
      <alignment vertical="top" wrapText="1"/>
    </xf>
    <xf numFmtId="49" fontId="31" fillId="0" borderId="1" xfId="0" applyNumberFormat="1" applyFont="1" applyFill="1" applyBorder="1" applyAlignment="1">
      <alignment horizontal="center" vertical="top" wrapText="1"/>
    </xf>
    <xf numFmtId="49" fontId="31" fillId="0" borderId="1" xfId="0" applyNumberFormat="1" applyFont="1" applyFill="1" applyBorder="1" applyAlignment="1">
      <alignment vertical="top" wrapText="1"/>
    </xf>
    <xf numFmtId="49" fontId="30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vertical="top" wrapText="1"/>
    </xf>
    <xf numFmtId="3" fontId="28" fillId="0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Border="1" applyAlignment="1" applyProtection="1">
      <alignment vertical="top" wrapText="1"/>
      <protection locked="0"/>
    </xf>
    <xf numFmtId="3" fontId="14" fillId="5" borderId="1" xfId="0" applyNumberFormat="1" applyFont="1" applyFill="1" applyBorder="1" applyAlignment="1">
      <alignment vertical="top" wrapText="1"/>
    </xf>
    <xf numFmtId="3" fontId="12" fillId="5" borderId="1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vertical="top" wrapText="1"/>
    </xf>
    <xf numFmtId="0" fontId="31" fillId="0" borderId="1" xfId="0" applyNumberFormat="1" applyFont="1" applyFill="1" applyBorder="1" applyAlignment="1">
      <alignment vertical="top" wrapText="1"/>
    </xf>
    <xf numFmtId="49" fontId="30" fillId="3" borderId="1" xfId="0" applyNumberFormat="1" applyFont="1" applyFill="1" applyBorder="1" applyAlignment="1">
      <alignment horizontal="center" vertical="top" wrapText="1"/>
    </xf>
    <xf numFmtId="3" fontId="31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center" vertical="top" wrapText="1"/>
    </xf>
    <xf numFmtId="3" fontId="12" fillId="5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49" fontId="31" fillId="0" borderId="1" xfId="0" applyNumberFormat="1" applyFont="1" applyFill="1" applyBorder="1" applyAlignment="1">
      <alignment horizontal="center" vertical="top" wrapText="1"/>
    </xf>
    <xf numFmtId="49" fontId="27" fillId="5" borderId="1" xfId="0" applyNumberFormat="1" applyFont="1" applyFill="1" applyBorder="1" applyAlignment="1">
      <alignment horizontal="center" vertical="top" wrapText="1"/>
    </xf>
    <xf numFmtId="49" fontId="27" fillId="5" borderId="1" xfId="0" applyNumberFormat="1" applyFont="1" applyFill="1" applyBorder="1" applyAlignment="1">
      <alignment vertical="top" wrapText="1"/>
    </xf>
    <xf numFmtId="3" fontId="10" fillId="5" borderId="1" xfId="0" applyNumberFormat="1" applyFont="1" applyFill="1" applyBorder="1" applyAlignment="1">
      <alignment horizontal="center" vertical="top"/>
    </xf>
    <xf numFmtId="49" fontId="11" fillId="5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31" fillId="0" borderId="1" xfId="0" applyNumberFormat="1" applyFont="1" applyFill="1" applyBorder="1" applyAlignment="1">
      <alignment vertical="top" wrapText="1"/>
    </xf>
    <xf numFmtId="0" fontId="30" fillId="0" borderId="1" xfId="18" applyNumberFormat="1" applyFont="1" applyBorder="1" applyAlignment="1">
      <alignment vertical="center" wrapText="1"/>
      <protection/>
    </xf>
    <xf numFmtId="49" fontId="24" fillId="5" borderId="1" xfId="0" applyNumberFormat="1" applyFont="1" applyFill="1" applyBorder="1" applyAlignment="1">
      <alignment horizontal="center" vertical="top" wrapText="1"/>
    </xf>
    <xf numFmtId="3" fontId="24" fillId="5" borderId="1" xfId="0" applyNumberFormat="1" applyFont="1" applyFill="1" applyBorder="1" applyAlignment="1">
      <alignment horizontal="center" vertical="top"/>
    </xf>
    <xf numFmtId="3" fontId="36" fillId="0" borderId="11" xfId="0" applyNumberFormat="1" applyFont="1" applyFill="1" applyBorder="1" applyAlignment="1">
      <alignment horizontal="center" vertical="top" wrapText="1"/>
    </xf>
    <xf numFmtId="49" fontId="16" fillId="4" borderId="1" xfId="0" applyNumberFormat="1" applyFont="1" applyFill="1" applyBorder="1" applyAlignment="1">
      <alignment horizontal="center" vertical="top" wrapText="1"/>
    </xf>
    <xf numFmtId="3" fontId="12" fillId="4" borderId="1" xfId="0" applyNumberFormat="1" applyFont="1" applyFill="1" applyBorder="1" applyAlignment="1">
      <alignment horizontal="center" vertical="top"/>
    </xf>
    <xf numFmtId="49" fontId="37" fillId="4" borderId="1" xfId="0" applyNumberFormat="1" applyFont="1" applyFill="1" applyBorder="1" applyAlignment="1" applyProtection="1">
      <alignment vertical="top" wrapText="1"/>
      <protection locked="0"/>
    </xf>
    <xf numFmtId="49" fontId="37" fillId="4" borderId="1" xfId="0" applyNumberFormat="1" applyFont="1" applyFill="1" applyBorder="1" applyAlignment="1" applyProtection="1">
      <alignment vertical="center" wrapText="1"/>
      <protection locked="0"/>
    </xf>
    <xf numFmtId="49" fontId="16" fillId="4" borderId="1" xfId="0" applyNumberFormat="1" applyFont="1" applyFill="1" applyBorder="1" applyAlignment="1" applyProtection="1">
      <alignment vertical="top" wrapText="1"/>
      <protection locked="0"/>
    </xf>
    <xf numFmtId="0" fontId="38" fillId="4" borderId="1" xfId="0" applyNumberFormat="1" applyFont="1" applyFill="1" applyBorder="1" applyAlignment="1">
      <alignment vertical="top" wrapText="1"/>
    </xf>
    <xf numFmtId="49" fontId="37" fillId="4" borderId="1" xfId="0" applyNumberFormat="1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49" fontId="32" fillId="0" borderId="12" xfId="0" applyNumberFormat="1" applyFont="1" applyFill="1" applyBorder="1" applyAlignment="1">
      <alignment horizontal="center" vertical="top" wrapText="1"/>
    </xf>
    <xf numFmtId="3" fontId="12" fillId="0" borderId="11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Border="1" applyAlignment="1" applyProtection="1">
      <alignment vertical="top" wrapText="1"/>
      <protection locked="0"/>
    </xf>
    <xf numFmtId="0" fontId="20" fillId="0" borderId="1" xfId="0" applyFont="1" applyBorder="1" applyAlignment="1">
      <alignment vertical="center" wrapText="1"/>
    </xf>
    <xf numFmtId="4" fontId="12" fillId="0" borderId="11" xfId="0" applyNumberFormat="1" applyFont="1" applyFill="1" applyBorder="1" applyAlignment="1">
      <alignment horizontal="center" vertical="top" wrapText="1"/>
    </xf>
    <xf numFmtId="4" fontId="14" fillId="5" borderId="1" xfId="0" applyNumberFormat="1" applyFont="1" applyFill="1" applyBorder="1" applyAlignment="1">
      <alignment horizontal="center" vertical="top" wrapText="1"/>
    </xf>
    <xf numFmtId="49" fontId="30" fillId="0" borderId="1" xfId="0" applyNumberFormat="1" applyFont="1" applyFill="1" applyBorder="1" applyAlignment="1">
      <alignment horizontal="center" vertical="top" wrapText="1"/>
    </xf>
    <xf numFmtId="49" fontId="32" fillId="0" borderId="1" xfId="0" applyNumberFormat="1" applyFont="1" applyFill="1" applyBorder="1" applyAlignment="1" applyProtection="1">
      <alignment vertical="top" wrapText="1"/>
      <protection locked="0"/>
    </xf>
    <xf numFmtId="49" fontId="39" fillId="0" borderId="1" xfId="0" applyNumberFormat="1" applyFont="1" applyFill="1" applyBorder="1" applyAlignment="1" applyProtection="1">
      <alignment vertical="top" wrapText="1"/>
      <protection locked="0"/>
    </xf>
    <xf numFmtId="4" fontId="12" fillId="0" borderId="1" xfId="0" applyNumberFormat="1" applyFont="1" applyFill="1" applyBorder="1" applyAlignment="1">
      <alignment horizontal="center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175" fontId="20" fillId="0" borderId="1" xfId="0" applyNumberFormat="1" applyFont="1" applyFill="1" applyBorder="1" applyAlignment="1">
      <alignment horizontal="left" vertical="top" wrapText="1"/>
    </xf>
    <xf numFmtId="49" fontId="28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textRotation="255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1" fillId="0" borderId="0" xfId="0" applyNumberFormat="1" applyFont="1" applyFill="1" applyBorder="1" applyAlignment="1" applyProtection="1">
      <alignment horizontal="right" vertical="top" wrapText="1"/>
      <protection locked="0"/>
    </xf>
    <xf numFmtId="49" fontId="12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textRotation="255"/>
    </xf>
    <xf numFmtId="0" fontId="12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ДОД4-200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19050</xdr:rowOff>
    </xdr:from>
    <xdr:to>
      <xdr:col>2</xdr:col>
      <xdr:colOff>0</xdr:colOff>
      <xdr:row>10</xdr:row>
      <xdr:rowOff>0</xdr:rowOff>
    </xdr:to>
    <xdr:sp>
      <xdr:nvSpPr>
        <xdr:cNvPr id="1" name="Line 5"/>
        <xdr:cNvSpPr>
          <a:spLocks/>
        </xdr:cNvSpPr>
      </xdr:nvSpPr>
      <xdr:spPr>
        <a:xfrm flipH="1">
          <a:off x="628650" y="1428750"/>
          <a:ext cx="22860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11</xdr:col>
      <xdr:colOff>447675</xdr:colOff>
      <xdr:row>0</xdr:row>
      <xdr:rowOff>38100</xdr:rowOff>
    </xdr:from>
    <xdr:ext cx="2847975" cy="1085850"/>
    <xdr:sp>
      <xdr:nvSpPr>
        <xdr:cNvPr id="2" name="TextBox 6"/>
        <xdr:cNvSpPr txBox="1">
          <a:spLocks noChangeArrowheads="1"/>
        </xdr:cNvSpPr>
      </xdr:nvSpPr>
      <xdr:spPr>
        <a:xfrm>
          <a:off x="12811125" y="38100"/>
          <a:ext cx="2847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Times New Roman"/>
              <a:ea typeface="Times New Roman"/>
              <a:cs typeface="Times New Roman"/>
            </a:rPr>
            <a:t>Додаток 3
до рішення обласної  ради
від " 25" жовтня2007 року
№ 492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438275" y="161925"/>
          <a:ext cx="1015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Розподіл видатків ____________бюджету на 2002 рік
за головними розпорядниками коштів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28575</xdr:rowOff>
    </xdr:from>
    <xdr:to>
      <xdr:col>13</xdr:col>
      <xdr:colOff>676275</xdr:colOff>
      <xdr:row>7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34750" y="28575"/>
          <a:ext cx="318135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Times New Roman"/>
              <a:ea typeface="Times New Roman"/>
              <a:cs typeface="Times New Roman"/>
            </a:rPr>
            <a:t>Додаток 2
до рішення обласної  ради
від " ___"  _____________ 2007 року
№ _______
</a:t>
          </a:r>
        </a:p>
      </xdr:txBody>
    </xdr:sp>
    <xdr:clientData/>
  </xdr:twoCellAnchor>
  <xdr:twoCellAnchor>
    <xdr:from>
      <xdr:col>1</xdr:col>
      <xdr:colOff>438150</xdr:colOff>
      <xdr:row>7</xdr:row>
      <xdr:rowOff>200025</xdr:rowOff>
    </xdr:from>
    <xdr:to>
      <xdr:col>12</xdr:col>
      <xdr:colOff>304800</xdr:colOff>
      <xdr:row>7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9650" y="1676400"/>
          <a:ext cx="1214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(05.10.0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4"/>
  <sheetViews>
    <sheetView showZeros="0" tabSelected="1" zoomScale="75" zoomScaleNormal="75" zoomScaleSheetLayoutView="75" workbookViewId="0" topLeftCell="A1">
      <pane xSplit="2" ySplit="10" topLeftCell="F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3" sqref="J3"/>
    </sheetView>
  </sheetViews>
  <sheetFormatPr defaultColWidth="9.33203125" defaultRowHeight="12.75"/>
  <cols>
    <col min="1" max="1" width="10.83203125" style="17" customWidth="1"/>
    <col min="2" max="2" width="40.16015625" style="12" customWidth="1"/>
    <col min="3" max="3" width="18.66015625" style="1" customWidth="1"/>
    <col min="4" max="4" width="18.66015625" style="0" customWidth="1"/>
    <col min="5" max="5" width="17.33203125" style="0" customWidth="1"/>
    <col min="6" max="7" width="19.33203125" style="0" customWidth="1"/>
    <col min="8" max="8" width="18.66015625" style="5" customWidth="1"/>
    <col min="9" max="9" width="17" style="0" customWidth="1"/>
    <col min="10" max="10" width="18" style="0" customWidth="1"/>
    <col min="11" max="11" width="18.33203125" style="0" customWidth="1"/>
    <col min="12" max="12" width="17.5" style="0" customWidth="1"/>
    <col min="13" max="13" width="18.16015625" style="0" customWidth="1"/>
    <col min="14" max="14" width="19.33203125" style="1" customWidth="1"/>
    <col min="18" max="18" width="10.66015625" style="0" bestFit="1" customWidth="1"/>
  </cols>
  <sheetData>
    <row r="1" spans="1:3" ht="12.75">
      <c r="A1" s="42"/>
      <c r="B1" s="41"/>
      <c r="C1" s="43"/>
    </row>
    <row r="2" spans="1:3" ht="12.75">
      <c r="A2" s="42"/>
      <c r="B2" s="41"/>
      <c r="C2" s="43"/>
    </row>
    <row r="3" spans="1:3" ht="12.75">
      <c r="A3" s="42"/>
      <c r="B3" s="41"/>
      <c r="C3" s="43"/>
    </row>
    <row r="4" spans="1:3" ht="12.75">
      <c r="A4" s="42"/>
      <c r="B4" s="41"/>
      <c r="C4" s="43"/>
    </row>
    <row r="5" spans="1:14" ht="49.5" customHeight="1">
      <c r="A5" s="14"/>
      <c r="B5" s="170" t="s">
        <v>100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N5" s="13" t="s">
        <v>22</v>
      </c>
    </row>
    <row r="6" spans="1:14" ht="10.5" customHeight="1">
      <c r="A6" s="14"/>
      <c r="B6" s="41"/>
      <c r="C6" s="68"/>
      <c r="N6" s="13"/>
    </row>
    <row r="7" spans="1:14" ht="26.25" customHeight="1">
      <c r="A7" s="171" t="s">
        <v>24</v>
      </c>
      <c r="B7" s="76" t="s">
        <v>11</v>
      </c>
      <c r="C7" s="167" t="s">
        <v>4</v>
      </c>
      <c r="D7" s="167"/>
      <c r="E7" s="167"/>
      <c r="F7" s="167"/>
      <c r="G7" s="167"/>
      <c r="H7" s="167" t="s">
        <v>6</v>
      </c>
      <c r="I7" s="167"/>
      <c r="J7" s="167"/>
      <c r="K7" s="167"/>
      <c r="L7" s="167"/>
      <c r="M7" s="167"/>
      <c r="N7" s="165" t="s">
        <v>3</v>
      </c>
    </row>
    <row r="8" spans="1:14" ht="15.75">
      <c r="A8" s="171"/>
      <c r="B8" s="77"/>
      <c r="C8" s="167" t="s">
        <v>5</v>
      </c>
      <c r="D8" s="167" t="s">
        <v>9</v>
      </c>
      <c r="E8" s="167"/>
      <c r="F8" s="167"/>
      <c r="G8" s="167"/>
      <c r="H8" s="167" t="s">
        <v>5</v>
      </c>
      <c r="I8" s="167" t="s">
        <v>9</v>
      </c>
      <c r="J8" s="167"/>
      <c r="K8" s="167"/>
      <c r="L8" s="167"/>
      <c r="M8" s="79"/>
      <c r="N8" s="165"/>
    </row>
    <row r="9" spans="1:14" ht="23.25" customHeight="1">
      <c r="A9" s="171"/>
      <c r="B9" s="77"/>
      <c r="C9" s="167"/>
      <c r="D9" s="168" t="s">
        <v>7</v>
      </c>
      <c r="E9" s="167" t="s">
        <v>10</v>
      </c>
      <c r="F9" s="167"/>
      <c r="G9" s="169" t="s">
        <v>18</v>
      </c>
      <c r="H9" s="167"/>
      <c r="I9" s="168" t="s">
        <v>20</v>
      </c>
      <c r="J9" s="167" t="s">
        <v>10</v>
      </c>
      <c r="K9" s="167"/>
      <c r="L9" s="169" t="s">
        <v>18</v>
      </c>
      <c r="M9" s="169" t="s">
        <v>21</v>
      </c>
      <c r="N9" s="165"/>
    </row>
    <row r="10" spans="1:14" ht="53.25" customHeight="1">
      <c r="A10" s="75" t="s">
        <v>23</v>
      </c>
      <c r="B10" s="78" t="s">
        <v>25</v>
      </c>
      <c r="C10" s="167"/>
      <c r="D10" s="168"/>
      <c r="E10" s="80" t="s">
        <v>16</v>
      </c>
      <c r="F10" s="80" t="s">
        <v>17</v>
      </c>
      <c r="G10" s="169"/>
      <c r="H10" s="167"/>
      <c r="I10" s="168"/>
      <c r="J10" s="80" t="s">
        <v>16</v>
      </c>
      <c r="K10" s="80" t="s">
        <v>17</v>
      </c>
      <c r="L10" s="169"/>
      <c r="M10" s="169"/>
      <c r="N10" s="166"/>
    </row>
    <row r="11" spans="1:14" ht="16.5" customHeight="1">
      <c r="A11" s="81">
        <v>1</v>
      </c>
      <c r="B11" s="82">
        <v>2</v>
      </c>
      <c r="C11" s="83">
        <v>3</v>
      </c>
      <c r="D11" s="84">
        <v>4</v>
      </c>
      <c r="E11" s="84">
        <v>5</v>
      </c>
      <c r="F11" s="84">
        <v>6</v>
      </c>
      <c r="G11" s="84">
        <v>7</v>
      </c>
      <c r="H11" s="83" t="s">
        <v>19</v>
      </c>
      <c r="I11" s="84">
        <v>9</v>
      </c>
      <c r="J11" s="84">
        <v>10</v>
      </c>
      <c r="K11" s="84">
        <v>11</v>
      </c>
      <c r="L11" s="84">
        <v>12</v>
      </c>
      <c r="M11" s="84">
        <v>13</v>
      </c>
      <c r="N11" s="83" t="s">
        <v>2</v>
      </c>
    </row>
    <row r="12" spans="1:14" ht="12.75" customHeight="1" hidden="1">
      <c r="A12" s="85" t="s">
        <v>86</v>
      </c>
      <c r="B12" s="109" t="s">
        <v>87</v>
      </c>
      <c r="C12" s="46">
        <f aca="true" t="shared" si="0" ref="C12:C85">D12+G12</f>
        <v>0</v>
      </c>
      <c r="D12" s="46">
        <f>D13</f>
        <v>0</v>
      </c>
      <c r="E12" s="46">
        <f aca="true" t="shared" si="1" ref="E12:M12">E13</f>
        <v>0</v>
      </c>
      <c r="F12" s="46">
        <f t="shared" si="1"/>
        <v>0</v>
      </c>
      <c r="G12" s="46">
        <f t="shared" si="1"/>
        <v>0</v>
      </c>
      <c r="H12" s="46">
        <f t="shared" si="1"/>
        <v>0</v>
      </c>
      <c r="I12" s="46">
        <f t="shared" si="1"/>
        <v>0</v>
      </c>
      <c r="J12" s="46">
        <f t="shared" si="1"/>
        <v>0</v>
      </c>
      <c r="K12" s="46">
        <f t="shared" si="1"/>
        <v>0</v>
      </c>
      <c r="L12" s="46">
        <f t="shared" si="1"/>
        <v>0</v>
      </c>
      <c r="M12" s="46">
        <f t="shared" si="1"/>
        <v>0</v>
      </c>
      <c r="N12" s="46">
        <f aca="true" t="shared" si="2" ref="N12:N77">SUM(H12,C12)</f>
        <v>0</v>
      </c>
    </row>
    <row r="13" spans="1:14" ht="30" customHeight="1" hidden="1">
      <c r="A13" s="87" t="s">
        <v>88</v>
      </c>
      <c r="B13" s="110" t="s">
        <v>89</v>
      </c>
      <c r="C13" s="89">
        <f>SUM(G13,D13)</f>
        <v>0</v>
      </c>
      <c r="D13" s="70"/>
      <c r="E13" s="70"/>
      <c r="F13" s="70"/>
      <c r="G13" s="70"/>
      <c r="H13" s="90"/>
      <c r="I13" s="91"/>
      <c r="J13" s="91"/>
      <c r="K13" s="91"/>
      <c r="L13" s="91"/>
      <c r="M13" s="91"/>
      <c r="N13" s="40">
        <f t="shared" si="2"/>
        <v>0</v>
      </c>
    </row>
    <row r="14" spans="1:14" s="45" customFormat="1" ht="51" customHeight="1">
      <c r="A14" s="85" t="s">
        <v>76</v>
      </c>
      <c r="B14" s="146" t="s">
        <v>77</v>
      </c>
      <c r="C14" s="46">
        <f t="shared" si="0"/>
        <v>19000</v>
      </c>
      <c r="D14" s="46">
        <f>D15</f>
        <v>19000</v>
      </c>
      <c r="E14" s="46">
        <f aca="true" t="shared" si="3" ref="E14:M14">E15</f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6">
        <f t="shared" si="3"/>
        <v>0</v>
      </c>
      <c r="K14" s="46">
        <f t="shared" si="3"/>
        <v>0</v>
      </c>
      <c r="L14" s="46">
        <f t="shared" si="3"/>
        <v>0</v>
      </c>
      <c r="M14" s="46">
        <f t="shared" si="3"/>
        <v>0</v>
      </c>
      <c r="N14" s="46">
        <f t="shared" si="2"/>
        <v>19000</v>
      </c>
    </row>
    <row r="15" spans="1:14" s="45" customFormat="1" ht="19.5" customHeight="1">
      <c r="A15" s="87" t="s">
        <v>113</v>
      </c>
      <c r="B15" s="110" t="s">
        <v>114</v>
      </c>
      <c r="C15" s="89">
        <f>SUM(G15,D15)</f>
        <v>19000</v>
      </c>
      <c r="D15" s="70">
        <f>D16</f>
        <v>19000</v>
      </c>
      <c r="E15" s="70">
        <f aca="true" t="shared" si="4" ref="E15:M15">E16</f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40">
        <f t="shared" si="2"/>
        <v>19000</v>
      </c>
    </row>
    <row r="16" spans="1:14" s="45" customFormat="1" ht="80.25" customHeight="1">
      <c r="A16" s="87" t="s">
        <v>120</v>
      </c>
      <c r="B16" s="110" t="s">
        <v>115</v>
      </c>
      <c r="C16" s="89">
        <f>SUM(G16,D16)</f>
        <v>19000</v>
      </c>
      <c r="D16" s="70">
        <v>19000</v>
      </c>
      <c r="E16" s="67"/>
      <c r="F16" s="67"/>
      <c r="G16" s="67"/>
      <c r="H16" s="67"/>
      <c r="I16" s="67"/>
      <c r="J16" s="67"/>
      <c r="K16" s="67"/>
      <c r="L16" s="67"/>
      <c r="M16" s="67"/>
      <c r="N16" s="40">
        <f t="shared" si="2"/>
        <v>19000</v>
      </c>
    </row>
    <row r="17" spans="1:14" ht="37.5" customHeight="1">
      <c r="A17" s="158" t="s">
        <v>208</v>
      </c>
      <c r="B17" s="160" t="s">
        <v>209</v>
      </c>
      <c r="C17" s="162">
        <f t="shared" si="0"/>
        <v>19000</v>
      </c>
      <c r="D17" s="37">
        <v>19000</v>
      </c>
      <c r="E17" s="37">
        <f aca="true" t="shared" si="5" ref="E17:M17">E18+E20</f>
        <v>0</v>
      </c>
      <c r="F17" s="37">
        <f t="shared" si="5"/>
        <v>0</v>
      </c>
      <c r="G17" s="37">
        <f t="shared" si="5"/>
        <v>0</v>
      </c>
      <c r="H17" s="37">
        <f t="shared" si="5"/>
        <v>0</v>
      </c>
      <c r="I17" s="37">
        <f t="shared" si="5"/>
        <v>0</v>
      </c>
      <c r="J17" s="37">
        <f t="shared" si="5"/>
        <v>0</v>
      </c>
      <c r="K17" s="37">
        <f t="shared" si="5"/>
        <v>0</v>
      </c>
      <c r="L17" s="37">
        <f t="shared" si="5"/>
        <v>0</v>
      </c>
      <c r="M17" s="37">
        <f t="shared" si="5"/>
        <v>0</v>
      </c>
      <c r="N17" s="162">
        <f t="shared" si="2"/>
        <v>19000</v>
      </c>
    </row>
    <row r="18" spans="1:14" ht="12" customHeight="1" hidden="1">
      <c r="A18" s="87" t="s">
        <v>112</v>
      </c>
      <c r="B18" s="93" t="s">
        <v>128</v>
      </c>
      <c r="C18" s="89">
        <f>SUM(G18,D18)</f>
        <v>0</v>
      </c>
      <c r="D18" s="37">
        <f>D19</f>
        <v>0</v>
      </c>
      <c r="E18" s="37">
        <f aca="true" t="shared" si="6" ref="E18:M18">E19</f>
        <v>0</v>
      </c>
      <c r="F18" s="37">
        <f t="shared" si="6"/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40">
        <f t="shared" si="2"/>
        <v>0</v>
      </c>
    </row>
    <row r="19" spans="1:14" ht="15.75" customHeight="1" hidden="1">
      <c r="A19" s="87" t="s">
        <v>129</v>
      </c>
      <c r="B19" s="88" t="s">
        <v>130</v>
      </c>
      <c r="C19" s="89">
        <f>SUM(G19,D19)</f>
        <v>0</v>
      </c>
      <c r="D19" s="37"/>
      <c r="E19" s="37"/>
      <c r="F19" s="94"/>
      <c r="G19" s="94"/>
      <c r="H19" s="90"/>
      <c r="I19" s="91"/>
      <c r="J19" s="91"/>
      <c r="K19" s="91"/>
      <c r="L19" s="91"/>
      <c r="M19" s="91"/>
      <c r="N19" s="40">
        <f t="shared" si="2"/>
        <v>0</v>
      </c>
    </row>
    <row r="20" spans="1:14" ht="12" customHeight="1" hidden="1">
      <c r="A20" s="87" t="s">
        <v>105</v>
      </c>
      <c r="B20" s="88" t="s">
        <v>106</v>
      </c>
      <c r="C20" s="89">
        <f>SUM(G20,D20)</f>
        <v>0</v>
      </c>
      <c r="D20" s="37">
        <f>D21</f>
        <v>0</v>
      </c>
      <c r="E20" s="37"/>
      <c r="F20" s="94"/>
      <c r="G20" s="94"/>
      <c r="H20" s="90"/>
      <c r="I20" s="91"/>
      <c r="J20" s="91"/>
      <c r="K20" s="91"/>
      <c r="L20" s="91"/>
      <c r="M20" s="91"/>
      <c r="N20" s="40">
        <f t="shared" si="2"/>
        <v>0</v>
      </c>
    </row>
    <row r="21" spans="1:14" ht="15" customHeight="1" hidden="1">
      <c r="A21" s="95" t="s">
        <v>54</v>
      </c>
      <c r="B21" s="88" t="s">
        <v>158</v>
      </c>
      <c r="C21" s="89">
        <f>SUM(G21,D21)</f>
        <v>0</v>
      </c>
      <c r="D21" s="37"/>
      <c r="E21" s="37"/>
      <c r="F21" s="94"/>
      <c r="G21" s="94"/>
      <c r="H21" s="90"/>
      <c r="I21" s="91"/>
      <c r="J21" s="91"/>
      <c r="K21" s="91"/>
      <c r="L21" s="91"/>
      <c r="M21" s="91"/>
      <c r="N21" s="40">
        <f t="shared" si="2"/>
        <v>0</v>
      </c>
    </row>
    <row r="22" spans="1:14" s="8" customFormat="1" ht="12" customHeight="1" hidden="1">
      <c r="A22" s="85" t="s">
        <v>67</v>
      </c>
      <c r="B22" s="92" t="s">
        <v>68</v>
      </c>
      <c r="C22" s="46" t="e">
        <f t="shared" si="0"/>
        <v>#REF!</v>
      </c>
      <c r="D22" s="65" t="e">
        <f>D24+#REF!+#REF!+D23+#REF!+#REF!</f>
        <v>#REF!</v>
      </c>
      <c r="E22" s="65" t="e">
        <f>E24+#REF!+#REF!+E23+#REF!+#REF!</f>
        <v>#REF!</v>
      </c>
      <c r="F22" s="65" t="e">
        <f>F24+#REF!+#REF!+F23+#REF!+#REF!</f>
        <v>#REF!</v>
      </c>
      <c r="G22" s="65" t="e">
        <f>G24+#REF!+#REF!+G23+#REF!+#REF!</f>
        <v>#REF!</v>
      </c>
      <c r="H22" s="65" t="e">
        <f>H24+#REF!+#REF!+H23+#REF!+#REF!</f>
        <v>#REF!</v>
      </c>
      <c r="I22" s="65" t="e">
        <f>I24+#REF!+#REF!+I23+#REF!+#REF!</f>
        <v>#REF!</v>
      </c>
      <c r="J22" s="65" t="e">
        <f>J24+#REF!+#REF!+J23+#REF!+#REF!</f>
        <v>#REF!</v>
      </c>
      <c r="K22" s="65" t="e">
        <f>K24+#REF!+#REF!+K23+#REF!+#REF!</f>
        <v>#REF!</v>
      </c>
      <c r="L22" s="65" t="e">
        <f>L24+#REF!+#REF!+L23+#REF!+#REF!</f>
        <v>#REF!</v>
      </c>
      <c r="M22" s="65" t="e">
        <f>M24+#REF!+#REF!+M23+#REF!+#REF!</f>
        <v>#REF!</v>
      </c>
      <c r="N22" s="46" t="e">
        <f t="shared" si="2"/>
        <v>#REF!</v>
      </c>
    </row>
    <row r="23" spans="1:14" s="8" customFormat="1" ht="15" customHeight="1" hidden="1">
      <c r="A23" s="87" t="s">
        <v>150</v>
      </c>
      <c r="B23" s="88" t="s">
        <v>151</v>
      </c>
      <c r="C23" s="89">
        <f>SUM(G23,D23)</f>
        <v>0</v>
      </c>
      <c r="D23" s="44"/>
      <c r="E23" s="44"/>
      <c r="F23" s="44"/>
      <c r="G23" s="66"/>
      <c r="H23" s="44"/>
      <c r="I23" s="44"/>
      <c r="J23" s="44"/>
      <c r="K23" s="44"/>
      <c r="L23" s="44"/>
      <c r="M23" s="44"/>
      <c r="N23" s="40">
        <f t="shared" si="2"/>
        <v>0</v>
      </c>
    </row>
    <row r="24" spans="1:14" ht="15" customHeight="1" hidden="1">
      <c r="A24" s="87" t="s">
        <v>73</v>
      </c>
      <c r="B24" s="88" t="s">
        <v>74</v>
      </c>
      <c r="C24" s="89">
        <f>SUM(G24,D24)</f>
        <v>0</v>
      </c>
      <c r="D24" s="37"/>
      <c r="E24" s="37"/>
      <c r="F24" s="37"/>
      <c r="G24" s="37"/>
      <c r="H24" s="44"/>
      <c r="I24" s="37"/>
      <c r="J24" s="37"/>
      <c r="K24" s="37"/>
      <c r="L24" s="37"/>
      <c r="M24" s="37"/>
      <c r="N24" s="40">
        <f t="shared" si="2"/>
        <v>0</v>
      </c>
    </row>
    <row r="25" spans="1:14" s="8" customFormat="1" ht="29.25" customHeight="1">
      <c r="A25" s="85" t="s">
        <v>32</v>
      </c>
      <c r="B25" s="146" t="s">
        <v>33</v>
      </c>
      <c r="C25" s="46">
        <f>D25+G25</f>
        <v>1333800</v>
      </c>
      <c r="D25" s="65">
        <f>D26+D28+D29+D30+D31+D32+D33+D35+D36+D37+D38+D39+D27</f>
        <v>1686231</v>
      </c>
      <c r="E25" s="65">
        <f>E26+E28+E29+E30+E31+E32+E33+E35+E36+E37+E38+E43</f>
        <v>-29900</v>
      </c>
      <c r="F25" s="65">
        <f>F26+F28+F29+F30+F31+F32+F33+F35+F36+F37+F38+F39+F34</f>
        <v>1016800</v>
      </c>
      <c r="G25" s="65">
        <f>G26+G28+G29+G30+G31+G32+G33+G35+G36+G37+G38+G43</f>
        <v>-352431</v>
      </c>
      <c r="H25" s="65">
        <f aca="true" t="shared" si="7" ref="H25:M25">H29+H30+H37+H26+H38+H44</f>
        <v>0</v>
      </c>
      <c r="I25" s="65">
        <f t="shared" si="7"/>
        <v>0</v>
      </c>
      <c r="J25" s="65">
        <f t="shared" si="7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46">
        <f>SUM(H25,C25)</f>
        <v>1333800</v>
      </c>
    </row>
    <row r="26" spans="1:14" s="8" customFormat="1" ht="34.5" customHeight="1">
      <c r="A26" s="96" t="s">
        <v>154</v>
      </c>
      <c r="B26" s="88" t="s">
        <v>155</v>
      </c>
      <c r="C26" s="44">
        <f t="shared" si="0"/>
        <v>-369300</v>
      </c>
      <c r="D26" s="44">
        <v>87200</v>
      </c>
      <c r="E26" s="44"/>
      <c r="F26" s="44"/>
      <c r="G26" s="37">
        <v>-456500</v>
      </c>
      <c r="H26" s="44">
        <f>I26+L26</f>
        <v>0</v>
      </c>
      <c r="I26" s="44"/>
      <c r="J26" s="44"/>
      <c r="K26" s="44"/>
      <c r="L26" s="44"/>
      <c r="M26" s="44"/>
      <c r="N26" s="40">
        <f t="shared" si="2"/>
        <v>-369300</v>
      </c>
    </row>
    <row r="27" spans="1:14" s="8" customFormat="1" ht="34.5" customHeight="1">
      <c r="A27" s="152" t="s">
        <v>205</v>
      </c>
      <c r="B27" s="88" t="s">
        <v>206</v>
      </c>
      <c r="C27" s="153">
        <f t="shared" si="0"/>
        <v>-27049</v>
      </c>
      <c r="D27" s="44">
        <v>-27049</v>
      </c>
      <c r="E27" s="44"/>
      <c r="F27" s="44"/>
      <c r="G27" s="37"/>
      <c r="H27" s="44"/>
      <c r="I27" s="44"/>
      <c r="J27" s="44"/>
      <c r="K27" s="44"/>
      <c r="L27" s="44"/>
      <c r="M27" s="44"/>
      <c r="N27" s="40">
        <f>C27</f>
        <v>-27049</v>
      </c>
    </row>
    <row r="28" spans="1:14" s="8" customFormat="1" ht="69" customHeight="1">
      <c r="A28" s="152" t="s">
        <v>179</v>
      </c>
      <c r="B28" s="88" t="s">
        <v>182</v>
      </c>
      <c r="C28" s="156">
        <f t="shared" si="0"/>
        <v>-48959.2</v>
      </c>
      <c r="D28" s="151">
        <v>-47879.2</v>
      </c>
      <c r="E28" s="44">
        <v>-29900</v>
      </c>
      <c r="F28" s="44"/>
      <c r="G28" s="37">
        <v>-1080</v>
      </c>
      <c r="H28" s="44"/>
      <c r="I28" s="44"/>
      <c r="J28" s="44"/>
      <c r="K28" s="44"/>
      <c r="L28" s="44"/>
      <c r="M28" s="44"/>
      <c r="N28" s="161">
        <f t="shared" si="2"/>
        <v>-48959.2</v>
      </c>
    </row>
    <row r="29" spans="1:14" s="8" customFormat="1" ht="24.75" customHeight="1">
      <c r="A29" s="96" t="s">
        <v>36</v>
      </c>
      <c r="B29" s="88" t="s">
        <v>37</v>
      </c>
      <c r="C29" s="44">
        <f t="shared" si="0"/>
        <v>811610</v>
      </c>
      <c r="D29" s="44">
        <f>E29+F29+369710+140000+19900</f>
        <v>811610</v>
      </c>
      <c r="E29" s="37"/>
      <c r="F29" s="37">
        <f>272000+10000</f>
        <v>282000</v>
      </c>
      <c r="G29" s="37"/>
      <c r="H29" s="44">
        <f>I29+L29</f>
        <v>0</v>
      </c>
      <c r="I29" s="37"/>
      <c r="J29" s="37"/>
      <c r="K29" s="37"/>
      <c r="L29" s="37"/>
      <c r="M29" s="37"/>
      <c r="N29" s="40">
        <f t="shared" si="2"/>
        <v>811610</v>
      </c>
    </row>
    <row r="30" spans="1:14" s="8" customFormat="1" ht="34.5" customHeight="1">
      <c r="A30" s="96" t="s">
        <v>55</v>
      </c>
      <c r="B30" s="88" t="s">
        <v>56</v>
      </c>
      <c r="C30" s="44">
        <f t="shared" si="0"/>
        <v>796049</v>
      </c>
      <c r="D30" s="44">
        <f>E30+F30+35000+60000+20000</f>
        <v>730100</v>
      </c>
      <c r="E30" s="37"/>
      <c r="F30" s="37">
        <f>638700-23600</f>
        <v>615100</v>
      </c>
      <c r="G30" s="37">
        <f>58800+7149</f>
        <v>65949</v>
      </c>
      <c r="H30" s="44">
        <f>I30+L30</f>
        <v>0</v>
      </c>
      <c r="I30" s="37"/>
      <c r="J30" s="37"/>
      <c r="K30" s="37"/>
      <c r="L30" s="37"/>
      <c r="M30" s="37"/>
      <c r="N30" s="40">
        <f t="shared" si="2"/>
        <v>796049</v>
      </c>
    </row>
    <row r="31" spans="1:14" s="8" customFormat="1" ht="34.5" customHeight="1">
      <c r="A31" s="152" t="s">
        <v>173</v>
      </c>
      <c r="B31" s="88" t="s">
        <v>183</v>
      </c>
      <c r="C31" s="156">
        <f t="shared" si="0"/>
        <v>100749.2</v>
      </c>
      <c r="D31" s="151">
        <f>E31+F31+2749.2</f>
        <v>81449.2</v>
      </c>
      <c r="E31" s="37"/>
      <c r="F31" s="37">
        <f>68700+10000</f>
        <v>78700</v>
      </c>
      <c r="G31" s="37">
        <v>19300</v>
      </c>
      <c r="H31" s="44"/>
      <c r="I31" s="37"/>
      <c r="J31" s="37"/>
      <c r="K31" s="37"/>
      <c r="L31" s="37"/>
      <c r="M31" s="37"/>
      <c r="N31" s="161">
        <f t="shared" si="2"/>
        <v>100749.2</v>
      </c>
    </row>
    <row r="32" spans="1:14" s="8" customFormat="1" ht="34.5" customHeight="1">
      <c r="A32" s="152" t="s">
        <v>174</v>
      </c>
      <c r="B32" s="88" t="s">
        <v>184</v>
      </c>
      <c r="C32" s="153">
        <f t="shared" si="0"/>
        <v>15000</v>
      </c>
      <c r="D32" s="44">
        <f aca="true" t="shared" si="8" ref="D32:D44">E32+F32</f>
        <v>15000</v>
      </c>
      <c r="E32" s="37"/>
      <c r="F32" s="37">
        <v>15000</v>
      </c>
      <c r="G32" s="37"/>
      <c r="H32" s="44"/>
      <c r="I32" s="37"/>
      <c r="J32" s="37"/>
      <c r="K32" s="37"/>
      <c r="L32" s="37"/>
      <c r="M32" s="37"/>
      <c r="N32" s="40">
        <f t="shared" si="2"/>
        <v>15000</v>
      </c>
    </row>
    <row r="33" spans="1:14" s="8" customFormat="1" ht="28.5" customHeight="1">
      <c r="A33" s="152" t="s">
        <v>175</v>
      </c>
      <c r="B33" s="88" t="s">
        <v>185</v>
      </c>
      <c r="C33" s="153">
        <f t="shared" si="0"/>
        <v>32900</v>
      </c>
      <c r="D33" s="44">
        <f>E33+F33</f>
        <v>13000</v>
      </c>
      <c r="E33" s="37"/>
      <c r="F33" s="37">
        <v>13000</v>
      </c>
      <c r="G33" s="37">
        <v>19900</v>
      </c>
      <c r="H33" s="44"/>
      <c r="I33" s="37"/>
      <c r="J33" s="37"/>
      <c r="K33" s="37"/>
      <c r="L33" s="37"/>
      <c r="M33" s="37"/>
      <c r="N33" s="40">
        <f t="shared" si="2"/>
        <v>32900</v>
      </c>
    </row>
    <row r="34" spans="1:14" s="8" customFormat="1" ht="28.5" customHeight="1">
      <c r="A34" s="96" t="s">
        <v>57</v>
      </c>
      <c r="B34" s="88" t="s">
        <v>58</v>
      </c>
      <c r="C34" s="153"/>
      <c r="D34" s="44"/>
      <c r="E34" s="37"/>
      <c r="F34" s="37">
        <v>-9800</v>
      </c>
      <c r="G34" s="37"/>
      <c r="H34" s="44"/>
      <c r="I34" s="37"/>
      <c r="J34" s="37"/>
      <c r="K34" s="37"/>
      <c r="L34" s="37"/>
      <c r="M34" s="37"/>
      <c r="N34" s="40"/>
    </row>
    <row r="35" spans="1:14" s="8" customFormat="1" ht="48" customHeight="1">
      <c r="A35" s="152" t="s">
        <v>176</v>
      </c>
      <c r="B35" s="88" t="s">
        <v>186</v>
      </c>
      <c r="C35" s="153">
        <f t="shared" si="0"/>
        <v>3000</v>
      </c>
      <c r="D35" s="44">
        <f t="shared" si="8"/>
        <v>3000</v>
      </c>
      <c r="E35" s="37"/>
      <c r="F35" s="37">
        <f>2000+1000</f>
        <v>3000</v>
      </c>
      <c r="G35" s="37"/>
      <c r="H35" s="44"/>
      <c r="I35" s="37"/>
      <c r="J35" s="37"/>
      <c r="K35" s="37"/>
      <c r="L35" s="37"/>
      <c r="M35" s="37"/>
      <c r="N35" s="40">
        <f t="shared" si="2"/>
        <v>3000</v>
      </c>
    </row>
    <row r="36" spans="1:14" s="8" customFormat="1" ht="33" customHeight="1">
      <c r="A36" s="152" t="s">
        <v>177</v>
      </c>
      <c r="B36" s="88" t="s">
        <v>187</v>
      </c>
      <c r="C36" s="153">
        <f t="shared" si="0"/>
        <v>7000</v>
      </c>
      <c r="D36" s="44">
        <f t="shared" si="8"/>
        <v>7000</v>
      </c>
      <c r="E36" s="37"/>
      <c r="F36" s="37">
        <v>7000</v>
      </c>
      <c r="G36" s="37"/>
      <c r="H36" s="44"/>
      <c r="I36" s="37"/>
      <c r="J36" s="37"/>
      <c r="K36" s="37"/>
      <c r="L36" s="37"/>
      <c r="M36" s="37"/>
      <c r="N36" s="40">
        <f t="shared" si="2"/>
        <v>7000</v>
      </c>
    </row>
    <row r="37" spans="1:14" s="8" customFormat="1" ht="24.75" customHeight="1" hidden="1">
      <c r="A37" s="96" t="s">
        <v>57</v>
      </c>
      <c r="B37" s="88" t="s">
        <v>58</v>
      </c>
      <c r="C37" s="44">
        <f t="shared" si="0"/>
        <v>0</v>
      </c>
      <c r="D37" s="44"/>
      <c r="E37" s="37"/>
      <c r="F37" s="37"/>
      <c r="G37" s="37"/>
      <c r="H37" s="44">
        <f>I37+L37</f>
        <v>0</v>
      </c>
      <c r="I37" s="37"/>
      <c r="J37" s="37"/>
      <c r="K37" s="37"/>
      <c r="L37" s="37"/>
      <c r="M37" s="37"/>
      <c r="N37" s="40">
        <f t="shared" si="2"/>
        <v>0</v>
      </c>
    </row>
    <row r="38" spans="1:14" s="8" customFormat="1" ht="35.25" customHeight="1">
      <c r="A38" s="96" t="s">
        <v>156</v>
      </c>
      <c r="B38" s="88" t="s">
        <v>157</v>
      </c>
      <c r="C38" s="44">
        <f t="shared" si="0"/>
        <v>3100</v>
      </c>
      <c r="D38" s="44">
        <f t="shared" si="8"/>
        <v>3100</v>
      </c>
      <c r="E38" s="37"/>
      <c r="F38" s="37">
        <v>3100</v>
      </c>
      <c r="G38" s="37"/>
      <c r="H38" s="44">
        <f>I38+L38</f>
        <v>0</v>
      </c>
      <c r="I38" s="37"/>
      <c r="J38" s="37"/>
      <c r="K38" s="37"/>
      <c r="L38" s="37"/>
      <c r="M38" s="37"/>
      <c r="N38" s="40">
        <f t="shared" si="2"/>
        <v>3100</v>
      </c>
    </row>
    <row r="39" spans="1:14" s="8" customFormat="1" ht="35.25" customHeight="1">
      <c r="A39" s="152" t="s">
        <v>178</v>
      </c>
      <c r="B39" s="88" t="s">
        <v>200</v>
      </c>
      <c r="C39" s="153">
        <f t="shared" si="0"/>
        <v>9700</v>
      </c>
      <c r="D39" s="44">
        <f t="shared" si="8"/>
        <v>9700</v>
      </c>
      <c r="E39" s="37"/>
      <c r="F39" s="37">
        <f>7100+2600</f>
        <v>9700</v>
      </c>
      <c r="G39" s="37"/>
      <c r="H39" s="44"/>
      <c r="I39" s="37"/>
      <c r="J39" s="37"/>
      <c r="K39" s="37"/>
      <c r="L39" s="37"/>
      <c r="M39" s="37"/>
      <c r="N39" s="40">
        <f t="shared" si="2"/>
        <v>9700</v>
      </c>
    </row>
    <row r="40" spans="1:14" s="8" customFormat="1" ht="35.25" customHeight="1">
      <c r="A40" s="152"/>
      <c r="B40" s="88" t="s">
        <v>201</v>
      </c>
      <c r="C40" s="153">
        <v>2300</v>
      </c>
      <c r="D40" s="44">
        <v>2300</v>
      </c>
      <c r="E40" s="37"/>
      <c r="F40" s="37">
        <v>2300</v>
      </c>
      <c r="G40" s="37"/>
      <c r="H40" s="44"/>
      <c r="I40" s="37"/>
      <c r="J40" s="37"/>
      <c r="K40" s="37"/>
      <c r="L40" s="37"/>
      <c r="M40" s="37"/>
      <c r="N40" s="40">
        <f t="shared" si="2"/>
        <v>2300</v>
      </c>
    </row>
    <row r="41" spans="1:14" s="8" customFormat="1" ht="35.25" customHeight="1">
      <c r="A41" s="152"/>
      <c r="B41" s="88" t="s">
        <v>207</v>
      </c>
      <c r="C41" s="153">
        <v>3300</v>
      </c>
      <c r="D41" s="44">
        <v>3300</v>
      </c>
      <c r="E41" s="37"/>
      <c r="F41" s="37">
        <v>3300</v>
      </c>
      <c r="G41" s="37"/>
      <c r="H41" s="44"/>
      <c r="I41" s="37"/>
      <c r="J41" s="37"/>
      <c r="K41" s="37"/>
      <c r="L41" s="37"/>
      <c r="M41" s="37"/>
      <c r="N41" s="40">
        <f t="shared" si="2"/>
        <v>3300</v>
      </c>
    </row>
    <row r="42" spans="1:14" s="8" customFormat="1" ht="35.25" customHeight="1">
      <c r="A42" s="152"/>
      <c r="B42" s="88" t="s">
        <v>202</v>
      </c>
      <c r="C42" s="153">
        <v>2000</v>
      </c>
      <c r="D42" s="44">
        <v>2000</v>
      </c>
      <c r="E42" s="37"/>
      <c r="F42" s="37">
        <v>2000</v>
      </c>
      <c r="G42" s="37"/>
      <c r="H42" s="44"/>
      <c r="I42" s="37"/>
      <c r="J42" s="37"/>
      <c r="K42" s="37"/>
      <c r="L42" s="37"/>
      <c r="M42" s="37"/>
      <c r="N42" s="40">
        <f t="shared" si="2"/>
        <v>2000</v>
      </c>
    </row>
    <row r="43" spans="1:14" s="8" customFormat="1" ht="35.25" customHeight="1">
      <c r="A43" s="152"/>
      <c r="B43" s="88" t="s">
        <v>203</v>
      </c>
      <c r="C43" s="153">
        <v>2100</v>
      </c>
      <c r="D43" s="44">
        <v>2100</v>
      </c>
      <c r="E43" s="37"/>
      <c r="F43" s="37">
        <v>2100</v>
      </c>
      <c r="G43" s="37"/>
      <c r="H43" s="44"/>
      <c r="I43" s="37"/>
      <c r="J43" s="37"/>
      <c r="K43" s="37"/>
      <c r="L43" s="37"/>
      <c r="M43" s="37"/>
      <c r="N43" s="40">
        <f t="shared" si="2"/>
        <v>2100</v>
      </c>
    </row>
    <row r="44" spans="1:14" s="8" customFormat="1" ht="26.25" customHeight="1" hidden="1">
      <c r="A44" s="87" t="s">
        <v>131</v>
      </c>
      <c r="B44" s="93" t="s">
        <v>83</v>
      </c>
      <c r="C44" s="44">
        <f t="shared" si="0"/>
        <v>0</v>
      </c>
      <c r="D44" s="44">
        <f t="shared" si="8"/>
        <v>0</v>
      </c>
      <c r="E44" s="37"/>
      <c r="F44" s="37"/>
      <c r="G44" s="37"/>
      <c r="H44" s="44">
        <f>I44+L44</f>
        <v>0</v>
      </c>
      <c r="I44" s="37"/>
      <c r="J44" s="37"/>
      <c r="K44" s="37"/>
      <c r="L44" s="37"/>
      <c r="M44" s="37"/>
      <c r="N44" s="40">
        <f t="shared" si="2"/>
        <v>0</v>
      </c>
    </row>
    <row r="45" spans="1:14" s="8" customFormat="1" ht="35.25" customHeight="1">
      <c r="A45" s="97" t="s">
        <v>50</v>
      </c>
      <c r="B45" s="146" t="s">
        <v>51</v>
      </c>
      <c r="C45" s="46">
        <f>D45+G45</f>
        <v>233606</v>
      </c>
      <c r="D45" s="65">
        <f>D47+D48+D52+D49+D49+D50+D46</f>
        <v>184834</v>
      </c>
      <c r="E45" s="65">
        <f>E47+E48+E52+E49</f>
        <v>0</v>
      </c>
      <c r="F45" s="65">
        <f>F47+F48+F52+F49+F49+F50</f>
        <v>113606</v>
      </c>
      <c r="G45" s="65">
        <f aca="true" t="shared" si="9" ref="G45:M45">G47+G48+G52+G49</f>
        <v>48772</v>
      </c>
      <c r="H45" s="65">
        <f t="shared" si="9"/>
        <v>0</v>
      </c>
      <c r="I45" s="65">
        <f t="shared" si="9"/>
        <v>0</v>
      </c>
      <c r="J45" s="65">
        <f t="shared" si="9"/>
        <v>0</v>
      </c>
      <c r="K45" s="65">
        <f t="shared" si="9"/>
        <v>0</v>
      </c>
      <c r="L45" s="65">
        <f t="shared" si="9"/>
        <v>0</v>
      </c>
      <c r="M45" s="65">
        <f t="shared" si="9"/>
        <v>0</v>
      </c>
      <c r="N45" s="46">
        <f t="shared" si="2"/>
        <v>233606</v>
      </c>
    </row>
    <row r="46" spans="1:14" s="8" customFormat="1" ht="35.25" customHeight="1">
      <c r="A46" s="158" t="s">
        <v>136</v>
      </c>
      <c r="B46" s="159" t="s">
        <v>137</v>
      </c>
      <c r="C46" s="67">
        <f t="shared" si="0"/>
        <v>80000</v>
      </c>
      <c r="D46" s="44">
        <v>80000</v>
      </c>
      <c r="E46" s="44"/>
      <c r="F46" s="44"/>
      <c r="G46" s="44"/>
      <c r="H46" s="44"/>
      <c r="I46" s="44"/>
      <c r="J46" s="44"/>
      <c r="K46" s="44"/>
      <c r="L46" s="44"/>
      <c r="M46" s="44"/>
      <c r="N46" s="67">
        <f t="shared" si="2"/>
        <v>80000</v>
      </c>
    </row>
    <row r="47" spans="1:14" s="8" customFormat="1" ht="30.75" customHeight="1">
      <c r="A47" s="87" t="s">
        <v>60</v>
      </c>
      <c r="B47" s="88" t="s">
        <v>61</v>
      </c>
      <c r="C47" s="44">
        <f t="shared" si="0"/>
        <v>37000</v>
      </c>
      <c r="D47" s="37">
        <f>-8772+37000</f>
        <v>28228</v>
      </c>
      <c r="E47" s="37"/>
      <c r="F47" s="37">
        <v>37000</v>
      </c>
      <c r="G47" s="37">
        <v>8772</v>
      </c>
      <c r="H47" s="44"/>
      <c r="I47" s="37"/>
      <c r="J47" s="37"/>
      <c r="K47" s="37"/>
      <c r="L47" s="39"/>
      <c r="M47" s="37"/>
      <c r="N47" s="40">
        <f t="shared" si="2"/>
        <v>37000</v>
      </c>
    </row>
    <row r="48" spans="1:14" s="8" customFormat="1" ht="47.25" customHeight="1">
      <c r="A48" s="87" t="s">
        <v>62</v>
      </c>
      <c r="B48" s="93" t="s">
        <v>63</v>
      </c>
      <c r="C48" s="44">
        <f t="shared" si="0"/>
        <v>93506</v>
      </c>
      <c r="D48" s="37">
        <f>E48+F48</f>
        <v>53506</v>
      </c>
      <c r="E48" s="37"/>
      <c r="F48" s="37">
        <v>53506</v>
      </c>
      <c r="G48" s="37">
        <v>40000</v>
      </c>
      <c r="H48" s="44"/>
      <c r="I48" s="37"/>
      <c r="J48" s="37"/>
      <c r="K48" s="37"/>
      <c r="L48" s="39"/>
      <c r="M48" s="37"/>
      <c r="N48" s="40">
        <f t="shared" si="2"/>
        <v>93506</v>
      </c>
    </row>
    <row r="49" spans="1:14" s="8" customFormat="1" ht="15.75" customHeight="1" hidden="1">
      <c r="A49" s="87" t="s">
        <v>136</v>
      </c>
      <c r="B49" s="93" t="s">
        <v>137</v>
      </c>
      <c r="C49" s="44">
        <f t="shared" si="0"/>
        <v>0</v>
      </c>
      <c r="D49" s="37">
        <f>E49+F49</f>
        <v>0</v>
      </c>
      <c r="E49" s="37"/>
      <c r="F49" s="37"/>
      <c r="G49" s="37"/>
      <c r="H49" s="44"/>
      <c r="I49" s="37"/>
      <c r="J49" s="37"/>
      <c r="K49" s="37"/>
      <c r="L49" s="39"/>
      <c r="M49" s="37"/>
      <c r="N49" s="40">
        <f t="shared" si="2"/>
        <v>0</v>
      </c>
    </row>
    <row r="50" spans="1:14" s="8" customFormat="1" ht="31.5" customHeight="1">
      <c r="A50" s="87" t="s">
        <v>171</v>
      </c>
      <c r="B50" s="93" t="s">
        <v>181</v>
      </c>
      <c r="C50" s="44">
        <f t="shared" si="0"/>
        <v>7000</v>
      </c>
      <c r="D50" s="37">
        <f>E50+F50</f>
        <v>7000</v>
      </c>
      <c r="E50" s="37"/>
      <c r="F50" s="37">
        <v>7000</v>
      </c>
      <c r="G50" s="37"/>
      <c r="H50" s="44"/>
      <c r="I50" s="37"/>
      <c r="J50" s="37"/>
      <c r="K50" s="37"/>
      <c r="L50" s="39"/>
      <c r="M50" s="37"/>
      <c r="N50" s="40">
        <f t="shared" si="2"/>
        <v>7000</v>
      </c>
    </row>
    <row r="51" spans="1:14" s="8" customFormat="1" ht="31.5" customHeight="1">
      <c r="A51" s="87" t="s">
        <v>64</v>
      </c>
      <c r="B51" s="93" t="s">
        <v>204</v>
      </c>
      <c r="C51" s="44">
        <f>D51</f>
        <v>16100</v>
      </c>
      <c r="D51" s="37">
        <v>16100</v>
      </c>
      <c r="E51" s="37"/>
      <c r="F51" s="37">
        <v>16100</v>
      </c>
      <c r="G51" s="37"/>
      <c r="H51" s="44"/>
      <c r="I51" s="37"/>
      <c r="J51" s="37"/>
      <c r="K51" s="37"/>
      <c r="L51" s="39"/>
      <c r="M51" s="37"/>
      <c r="N51" s="40">
        <f t="shared" si="2"/>
        <v>16100</v>
      </c>
    </row>
    <row r="52" spans="1:14" s="8" customFormat="1" ht="30.75" customHeight="1">
      <c r="A52" s="87" t="s">
        <v>120</v>
      </c>
      <c r="B52" s="93" t="s">
        <v>152</v>
      </c>
      <c r="C52" s="44">
        <f t="shared" si="0"/>
        <v>16100</v>
      </c>
      <c r="D52" s="37">
        <f>E52+F52</f>
        <v>16100</v>
      </c>
      <c r="E52" s="37"/>
      <c r="F52" s="37">
        <v>16100</v>
      </c>
      <c r="G52" s="37"/>
      <c r="H52" s="44"/>
      <c r="I52" s="37"/>
      <c r="J52" s="37"/>
      <c r="K52" s="37"/>
      <c r="L52" s="39"/>
      <c r="M52" s="37"/>
      <c r="N52" s="40">
        <f t="shared" si="2"/>
        <v>16100</v>
      </c>
    </row>
    <row r="53" spans="1:14" s="8" customFormat="1" ht="39.75" customHeight="1">
      <c r="A53" s="85" t="s">
        <v>110</v>
      </c>
      <c r="B53" s="147" t="s">
        <v>111</v>
      </c>
      <c r="C53" s="46">
        <f>D53+G53</f>
        <v>109500</v>
      </c>
      <c r="D53" s="46">
        <f>D54+D58+D55</f>
        <v>109500</v>
      </c>
      <c r="E53" s="46">
        <f aca="true" t="shared" si="10" ref="E53:M53">E54+E58</f>
        <v>0</v>
      </c>
      <c r="F53" s="46">
        <f t="shared" si="10"/>
        <v>9500</v>
      </c>
      <c r="G53" s="46">
        <f t="shared" si="10"/>
        <v>0</v>
      </c>
      <c r="H53" s="46">
        <f t="shared" si="10"/>
        <v>0</v>
      </c>
      <c r="I53" s="46">
        <f t="shared" si="10"/>
        <v>0</v>
      </c>
      <c r="J53" s="46">
        <f t="shared" si="10"/>
        <v>0</v>
      </c>
      <c r="K53" s="46">
        <f t="shared" si="10"/>
        <v>0</v>
      </c>
      <c r="L53" s="46">
        <f t="shared" si="10"/>
        <v>0</v>
      </c>
      <c r="M53" s="46">
        <f t="shared" si="10"/>
        <v>0</v>
      </c>
      <c r="N53" s="46">
        <f>SUM(H53,C53)</f>
        <v>109500</v>
      </c>
    </row>
    <row r="54" spans="1:14" s="8" customFormat="1" ht="43.5" customHeight="1">
      <c r="A54" s="87" t="s">
        <v>164</v>
      </c>
      <c r="B54" s="93" t="s">
        <v>165</v>
      </c>
      <c r="C54" s="44">
        <v>4500</v>
      </c>
      <c r="D54" s="37">
        <v>4500</v>
      </c>
      <c r="E54" s="37"/>
      <c r="F54" s="37">
        <v>4500</v>
      </c>
      <c r="G54" s="37"/>
      <c r="H54" s="44"/>
      <c r="I54" s="37"/>
      <c r="J54" s="37"/>
      <c r="K54" s="37"/>
      <c r="L54" s="39"/>
      <c r="M54" s="37"/>
      <c r="N54" s="40">
        <f t="shared" si="2"/>
        <v>4500</v>
      </c>
    </row>
    <row r="55" spans="1:14" s="8" customFormat="1" ht="50.25" customHeight="1">
      <c r="A55" s="87" t="s">
        <v>167</v>
      </c>
      <c r="B55" s="93" t="s">
        <v>168</v>
      </c>
      <c r="C55" s="44">
        <f>D55</f>
        <v>100000</v>
      </c>
      <c r="D55" s="37">
        <f>D56</f>
        <v>100000</v>
      </c>
      <c r="E55" s="37"/>
      <c r="F55" s="37"/>
      <c r="G55" s="37"/>
      <c r="H55" s="44"/>
      <c r="I55" s="37"/>
      <c r="J55" s="37"/>
      <c r="K55" s="37"/>
      <c r="L55" s="39"/>
      <c r="M55" s="37"/>
      <c r="N55" s="40">
        <f>C55</f>
        <v>100000</v>
      </c>
    </row>
    <row r="56" spans="1:14" s="8" customFormat="1" ht="36" customHeight="1">
      <c r="A56" s="87" t="s">
        <v>120</v>
      </c>
      <c r="B56" s="93" t="s">
        <v>199</v>
      </c>
      <c r="C56" s="44">
        <f>D56</f>
        <v>100000</v>
      </c>
      <c r="D56" s="37">
        <f>50000+50000</f>
        <v>100000</v>
      </c>
      <c r="E56" s="37"/>
      <c r="F56" s="37"/>
      <c r="G56" s="37"/>
      <c r="H56" s="44"/>
      <c r="I56" s="37"/>
      <c r="J56" s="37"/>
      <c r="K56" s="37"/>
      <c r="L56" s="39"/>
      <c r="M56" s="37"/>
      <c r="N56" s="40">
        <f>D56</f>
        <v>100000</v>
      </c>
    </row>
    <row r="57" spans="1:14" s="8" customFormat="1" ht="24.75" customHeight="1">
      <c r="A57" s="87" t="s">
        <v>166</v>
      </c>
      <c r="B57" s="88" t="s">
        <v>139</v>
      </c>
      <c r="C57" s="44">
        <v>5000</v>
      </c>
      <c r="D57" s="37">
        <v>5000</v>
      </c>
      <c r="E57" s="37"/>
      <c r="F57" s="37">
        <v>5000</v>
      </c>
      <c r="G57" s="37"/>
      <c r="H57" s="44"/>
      <c r="I57" s="37"/>
      <c r="J57" s="37"/>
      <c r="K57" s="37"/>
      <c r="L57" s="39"/>
      <c r="M57" s="37"/>
      <c r="N57" s="40">
        <f t="shared" si="2"/>
        <v>5000</v>
      </c>
    </row>
    <row r="58" spans="1:14" s="8" customFormat="1" ht="36" customHeight="1">
      <c r="A58" s="87" t="s">
        <v>120</v>
      </c>
      <c r="B58" s="93" t="s">
        <v>170</v>
      </c>
      <c r="C58" s="44">
        <v>5000</v>
      </c>
      <c r="D58" s="37">
        <v>5000</v>
      </c>
      <c r="E58" s="37"/>
      <c r="F58" s="37">
        <v>5000</v>
      </c>
      <c r="G58" s="37"/>
      <c r="H58" s="44"/>
      <c r="I58" s="37"/>
      <c r="J58" s="37"/>
      <c r="K58" s="37"/>
      <c r="L58" s="39"/>
      <c r="M58" s="37"/>
      <c r="N58" s="40">
        <f t="shared" si="2"/>
        <v>5000</v>
      </c>
    </row>
    <row r="59" spans="1:14" s="8" customFormat="1" ht="40.5" customHeight="1">
      <c r="A59" s="85" t="s">
        <v>101</v>
      </c>
      <c r="B59" s="147" t="s">
        <v>102</v>
      </c>
      <c r="C59" s="46">
        <f t="shared" si="0"/>
        <v>46100</v>
      </c>
      <c r="D59" s="52">
        <f>D60+D62</f>
        <v>46100</v>
      </c>
      <c r="E59" s="52">
        <f>E60+E62</f>
        <v>0</v>
      </c>
      <c r="F59" s="52">
        <f>F60+F62</f>
        <v>0</v>
      </c>
      <c r="G59" s="52">
        <f>G60+G62</f>
        <v>0</v>
      </c>
      <c r="H59" s="52"/>
      <c r="I59" s="52"/>
      <c r="J59" s="52"/>
      <c r="K59" s="52"/>
      <c r="L59" s="69"/>
      <c r="M59" s="52"/>
      <c r="N59" s="46">
        <f t="shared" si="2"/>
        <v>46100</v>
      </c>
    </row>
    <row r="60" spans="1:14" s="8" customFormat="1" ht="26.25" customHeight="1">
      <c r="A60" s="87" t="s">
        <v>138</v>
      </c>
      <c r="B60" s="99" t="s">
        <v>139</v>
      </c>
      <c r="C60" s="44">
        <f t="shared" si="0"/>
        <v>19500</v>
      </c>
      <c r="D60" s="37">
        <f>D61</f>
        <v>19500</v>
      </c>
      <c r="E60" s="37"/>
      <c r="F60" s="37"/>
      <c r="G60" s="37"/>
      <c r="H60" s="44"/>
      <c r="I60" s="37"/>
      <c r="J60" s="37"/>
      <c r="K60" s="37"/>
      <c r="L60" s="39"/>
      <c r="M60" s="37"/>
      <c r="N60" s="40">
        <f t="shared" si="2"/>
        <v>19500</v>
      </c>
    </row>
    <row r="61" spans="1:14" s="8" customFormat="1" ht="96.75" customHeight="1">
      <c r="A61" s="87" t="s">
        <v>120</v>
      </c>
      <c r="B61" s="99" t="s">
        <v>192</v>
      </c>
      <c r="C61" s="44">
        <f t="shared" si="0"/>
        <v>19500</v>
      </c>
      <c r="D61" s="37">
        <v>19500</v>
      </c>
      <c r="E61" s="37"/>
      <c r="F61" s="37"/>
      <c r="G61" s="37"/>
      <c r="H61" s="44"/>
      <c r="I61" s="37"/>
      <c r="J61" s="37"/>
      <c r="K61" s="37"/>
      <c r="L61" s="39"/>
      <c r="M61" s="37"/>
      <c r="N61" s="40">
        <f t="shared" si="2"/>
        <v>19500</v>
      </c>
    </row>
    <row r="62" spans="1:14" s="8" customFormat="1" ht="37.5" customHeight="1">
      <c r="A62" s="87" t="s">
        <v>103</v>
      </c>
      <c r="B62" s="93" t="s">
        <v>104</v>
      </c>
      <c r="C62" s="44">
        <f t="shared" si="0"/>
        <v>26600</v>
      </c>
      <c r="D62" s="37">
        <f>D63+D64</f>
        <v>26600</v>
      </c>
      <c r="E62" s="37">
        <f aca="true" t="shared" si="11" ref="E62:M62">E63+E64</f>
        <v>0</v>
      </c>
      <c r="F62" s="37">
        <f t="shared" si="11"/>
        <v>0</v>
      </c>
      <c r="G62" s="37">
        <f t="shared" si="11"/>
        <v>0</v>
      </c>
      <c r="H62" s="37">
        <f t="shared" si="11"/>
        <v>0</v>
      </c>
      <c r="I62" s="37">
        <f t="shared" si="11"/>
        <v>0</v>
      </c>
      <c r="J62" s="37">
        <f t="shared" si="11"/>
        <v>0</v>
      </c>
      <c r="K62" s="37">
        <f t="shared" si="11"/>
        <v>0</v>
      </c>
      <c r="L62" s="37">
        <f t="shared" si="11"/>
        <v>0</v>
      </c>
      <c r="M62" s="37">
        <f t="shared" si="11"/>
        <v>0</v>
      </c>
      <c r="N62" s="40">
        <f t="shared" si="2"/>
        <v>26600</v>
      </c>
    </row>
    <row r="63" spans="1:14" s="8" customFormat="1" ht="63" customHeight="1">
      <c r="A63" s="87" t="s">
        <v>120</v>
      </c>
      <c r="B63" s="155" t="s">
        <v>196</v>
      </c>
      <c r="C63" s="44">
        <f t="shared" si="0"/>
        <v>26600</v>
      </c>
      <c r="D63" s="37">
        <v>26600</v>
      </c>
      <c r="E63" s="37"/>
      <c r="F63" s="37"/>
      <c r="G63" s="37"/>
      <c r="H63" s="44"/>
      <c r="I63" s="37"/>
      <c r="J63" s="37"/>
      <c r="K63" s="37"/>
      <c r="L63" s="39"/>
      <c r="M63" s="37"/>
      <c r="N63" s="40">
        <f t="shared" si="2"/>
        <v>26600</v>
      </c>
    </row>
    <row r="64" spans="1:14" s="8" customFormat="1" ht="17.25" customHeight="1" hidden="1">
      <c r="A64" s="87"/>
      <c r="B64" s="99" t="s">
        <v>134</v>
      </c>
      <c r="C64" s="44">
        <f>D64</f>
        <v>0</v>
      </c>
      <c r="D64" s="37"/>
      <c r="E64" s="37"/>
      <c r="F64" s="37"/>
      <c r="G64" s="37"/>
      <c r="H64" s="44"/>
      <c r="I64" s="37"/>
      <c r="J64" s="37"/>
      <c r="K64" s="37"/>
      <c r="L64" s="39"/>
      <c r="M64" s="37"/>
      <c r="N64" s="40">
        <f t="shared" si="2"/>
        <v>0</v>
      </c>
    </row>
    <row r="65" spans="1:14" s="8" customFormat="1" ht="21.75" customHeight="1" hidden="1">
      <c r="A65" s="85" t="s">
        <v>140</v>
      </c>
      <c r="B65" s="92" t="s">
        <v>141</v>
      </c>
      <c r="C65" s="46" t="e">
        <f t="shared" si="0"/>
        <v>#REF!</v>
      </c>
      <c r="D65" s="52" t="e">
        <f>D66+#REF!</f>
        <v>#REF!</v>
      </c>
      <c r="E65" s="52" t="e">
        <f>E66+#REF!</f>
        <v>#REF!</v>
      </c>
      <c r="F65" s="52" t="e">
        <f>F66+#REF!</f>
        <v>#REF!</v>
      </c>
      <c r="G65" s="52" t="e">
        <f>G66+#REF!</f>
        <v>#REF!</v>
      </c>
      <c r="H65" s="52" t="e">
        <f>H66+#REF!</f>
        <v>#REF!</v>
      </c>
      <c r="I65" s="52" t="e">
        <f>I66+#REF!</f>
        <v>#REF!</v>
      </c>
      <c r="J65" s="52" t="e">
        <f>J66+#REF!</f>
        <v>#REF!</v>
      </c>
      <c r="K65" s="52" t="e">
        <f>K66+#REF!</f>
        <v>#REF!</v>
      </c>
      <c r="L65" s="52" t="e">
        <f>L66+#REF!</f>
        <v>#REF!</v>
      </c>
      <c r="M65" s="52" t="e">
        <f>M66+#REF!</f>
        <v>#REF!</v>
      </c>
      <c r="N65" s="46" t="e">
        <f t="shared" si="2"/>
        <v>#REF!</v>
      </c>
    </row>
    <row r="66" spans="1:14" s="8" customFormat="1" ht="39" customHeight="1" hidden="1">
      <c r="A66" s="87" t="s">
        <v>142</v>
      </c>
      <c r="B66" s="99" t="s">
        <v>143</v>
      </c>
      <c r="C66" s="44">
        <f t="shared" si="0"/>
        <v>0</v>
      </c>
      <c r="D66" s="37"/>
      <c r="E66" s="37"/>
      <c r="F66" s="37"/>
      <c r="G66" s="37"/>
      <c r="H66" s="44"/>
      <c r="I66" s="37"/>
      <c r="J66" s="37"/>
      <c r="K66" s="37"/>
      <c r="L66" s="39"/>
      <c r="M66" s="37"/>
      <c r="N66" s="40">
        <f t="shared" si="2"/>
        <v>0</v>
      </c>
    </row>
    <row r="67" spans="1:14" s="8" customFormat="1" ht="38.25" customHeight="1">
      <c r="A67" s="97" t="s">
        <v>72</v>
      </c>
      <c r="B67" s="146" t="s">
        <v>190</v>
      </c>
      <c r="C67" s="46">
        <f t="shared" si="0"/>
        <v>351450</v>
      </c>
      <c r="D67" s="65">
        <f>D68+D69+D70+D71+D72+D73+D74+D75</f>
        <v>118550</v>
      </c>
      <c r="E67" s="65">
        <f>SUM(E68:E76)</f>
        <v>0</v>
      </c>
      <c r="F67" s="65">
        <f>SUM(F68:F76)</f>
        <v>53900</v>
      </c>
      <c r="G67" s="65">
        <f>SUM(G68:G76)</f>
        <v>232900</v>
      </c>
      <c r="H67" s="65">
        <f>I67+L67</f>
        <v>0</v>
      </c>
      <c r="I67" s="52"/>
      <c r="J67" s="52"/>
      <c r="K67" s="52"/>
      <c r="L67" s="52"/>
      <c r="M67" s="52"/>
      <c r="N67" s="46">
        <f t="shared" si="2"/>
        <v>351450</v>
      </c>
    </row>
    <row r="68" spans="1:14" s="8" customFormat="1" ht="24.75" customHeight="1">
      <c r="A68" s="87" t="s">
        <v>38</v>
      </c>
      <c r="B68" s="93" t="s">
        <v>39</v>
      </c>
      <c r="C68" s="44">
        <f t="shared" si="0"/>
        <v>236250</v>
      </c>
      <c r="D68" s="37">
        <f>-13200+16550</f>
        <v>3350</v>
      </c>
      <c r="E68" s="37"/>
      <c r="F68" s="37"/>
      <c r="G68" s="37">
        <f>249450-16550</f>
        <v>232900</v>
      </c>
      <c r="H68" s="38"/>
      <c r="I68" s="37"/>
      <c r="J68" s="37"/>
      <c r="K68" s="37"/>
      <c r="L68" s="37"/>
      <c r="M68" s="37"/>
      <c r="N68" s="40">
        <f t="shared" si="2"/>
        <v>236250</v>
      </c>
    </row>
    <row r="69" spans="1:14" s="8" customFormat="1" ht="51" customHeight="1">
      <c r="A69" s="87" t="s">
        <v>40</v>
      </c>
      <c r="B69" s="93" t="s">
        <v>41</v>
      </c>
      <c r="C69" s="44">
        <f t="shared" si="0"/>
        <v>21300</v>
      </c>
      <c r="D69" s="37">
        <v>21300</v>
      </c>
      <c r="E69" s="37"/>
      <c r="F69" s="37"/>
      <c r="G69" s="37"/>
      <c r="H69" s="38"/>
      <c r="I69" s="37"/>
      <c r="J69" s="37"/>
      <c r="K69" s="37"/>
      <c r="L69" s="37"/>
      <c r="M69" s="37"/>
      <c r="N69" s="40">
        <f t="shared" si="2"/>
        <v>21300</v>
      </c>
    </row>
    <row r="70" spans="1:14" s="8" customFormat="1" ht="24.75" customHeight="1">
      <c r="A70" s="87" t="s">
        <v>59</v>
      </c>
      <c r="B70" s="93" t="s">
        <v>65</v>
      </c>
      <c r="C70" s="44">
        <f t="shared" si="0"/>
        <v>19400</v>
      </c>
      <c r="D70" s="37">
        <f>E70+F70</f>
        <v>19400</v>
      </c>
      <c r="E70" s="37"/>
      <c r="F70" s="37">
        <v>19400</v>
      </c>
      <c r="G70" s="37"/>
      <c r="H70" s="38"/>
      <c r="I70" s="37"/>
      <c r="J70" s="37"/>
      <c r="K70" s="37"/>
      <c r="L70" s="37"/>
      <c r="M70" s="37"/>
      <c r="N70" s="40">
        <f t="shared" si="2"/>
        <v>19400</v>
      </c>
    </row>
    <row r="71" spans="1:14" s="8" customFormat="1" ht="24.75" customHeight="1">
      <c r="A71" s="87" t="s">
        <v>145</v>
      </c>
      <c r="B71" s="93" t="s">
        <v>146</v>
      </c>
      <c r="C71" s="44">
        <f t="shared" si="0"/>
        <v>33000</v>
      </c>
      <c r="D71" s="37">
        <f>E71+F71+10000</f>
        <v>33000</v>
      </c>
      <c r="E71" s="37"/>
      <c r="F71" s="37">
        <v>23000</v>
      </c>
      <c r="G71" s="37"/>
      <c r="H71" s="38"/>
      <c r="I71" s="37"/>
      <c r="J71" s="37"/>
      <c r="K71" s="37"/>
      <c r="L71" s="37"/>
      <c r="M71" s="37"/>
      <c r="N71" s="40">
        <f t="shared" si="2"/>
        <v>33000</v>
      </c>
    </row>
    <row r="72" spans="1:14" s="8" customFormat="1" ht="24.75" customHeight="1">
      <c r="A72" s="87" t="s">
        <v>172</v>
      </c>
      <c r="B72" s="93" t="s">
        <v>180</v>
      </c>
      <c r="C72" s="44">
        <f>D72</f>
        <v>10000</v>
      </c>
      <c r="D72" s="37">
        <f>E72+F72</f>
        <v>10000</v>
      </c>
      <c r="E72" s="37"/>
      <c r="F72" s="37">
        <v>10000</v>
      </c>
      <c r="G72" s="37"/>
      <c r="H72" s="38"/>
      <c r="I72" s="37"/>
      <c r="J72" s="37"/>
      <c r="K72" s="37"/>
      <c r="L72" s="37"/>
      <c r="M72" s="37"/>
      <c r="N72" s="40">
        <f t="shared" si="2"/>
        <v>10000</v>
      </c>
    </row>
    <row r="73" spans="1:14" s="8" customFormat="1" ht="46.5" customHeight="1">
      <c r="A73" s="87" t="s">
        <v>147</v>
      </c>
      <c r="B73" s="93" t="s">
        <v>148</v>
      </c>
      <c r="C73" s="44">
        <f t="shared" si="0"/>
        <v>1500</v>
      </c>
      <c r="D73" s="37">
        <f>E73+F73</f>
        <v>1500</v>
      </c>
      <c r="E73" s="37"/>
      <c r="F73" s="37">
        <v>1500</v>
      </c>
      <c r="G73" s="37"/>
      <c r="H73" s="38"/>
      <c r="I73" s="37"/>
      <c r="J73" s="37"/>
      <c r="K73" s="37"/>
      <c r="L73" s="37"/>
      <c r="M73" s="37"/>
      <c r="N73" s="40">
        <f t="shared" si="2"/>
        <v>1500</v>
      </c>
    </row>
    <row r="74" spans="1:14" s="8" customFormat="1" ht="46.5" customHeight="1">
      <c r="A74" s="87" t="s">
        <v>42</v>
      </c>
      <c r="B74" s="93" t="s">
        <v>43</v>
      </c>
      <c r="C74" s="44">
        <f t="shared" si="0"/>
        <v>30000</v>
      </c>
      <c r="D74" s="37">
        <v>30000</v>
      </c>
      <c r="E74" s="37"/>
      <c r="F74" s="37"/>
      <c r="G74" s="37"/>
      <c r="H74" s="38"/>
      <c r="I74" s="37"/>
      <c r="J74" s="37"/>
      <c r="K74" s="37"/>
      <c r="L74" s="37"/>
      <c r="M74" s="37"/>
      <c r="N74" s="40">
        <f t="shared" si="2"/>
        <v>30000</v>
      </c>
    </row>
    <row r="75" spans="1:14" s="8" customFormat="1" ht="24.75" customHeight="1" hidden="1">
      <c r="A75" s="87" t="s">
        <v>138</v>
      </c>
      <c r="B75" s="93" t="s">
        <v>139</v>
      </c>
      <c r="C75" s="44">
        <f t="shared" si="0"/>
        <v>0</v>
      </c>
      <c r="D75" s="37">
        <f>D76</f>
        <v>0</v>
      </c>
      <c r="E75" s="37"/>
      <c r="F75" s="37"/>
      <c r="G75" s="37"/>
      <c r="H75" s="38"/>
      <c r="I75" s="37"/>
      <c r="J75" s="37"/>
      <c r="K75" s="37"/>
      <c r="L75" s="37"/>
      <c r="M75" s="37"/>
      <c r="N75" s="40">
        <f>C75</f>
        <v>0</v>
      </c>
    </row>
    <row r="76" spans="1:14" s="8" customFormat="1" ht="31.5" customHeight="1" hidden="1">
      <c r="A76" s="87" t="s">
        <v>129</v>
      </c>
      <c r="B76" s="93" t="s">
        <v>191</v>
      </c>
      <c r="C76" s="44">
        <f t="shared" si="0"/>
        <v>0</v>
      </c>
      <c r="D76" s="37"/>
      <c r="E76" s="37"/>
      <c r="F76" s="37"/>
      <c r="G76" s="37"/>
      <c r="H76" s="38"/>
      <c r="I76" s="37"/>
      <c r="J76" s="37"/>
      <c r="K76" s="37"/>
      <c r="L76" s="37"/>
      <c r="M76" s="37"/>
      <c r="N76" s="40">
        <f t="shared" si="2"/>
        <v>0</v>
      </c>
    </row>
    <row r="77" spans="1:14" s="8" customFormat="1" ht="48.75" customHeight="1" hidden="1">
      <c r="A77" s="97" t="s">
        <v>44</v>
      </c>
      <c r="B77" s="92" t="s">
        <v>45</v>
      </c>
      <c r="C77" s="46">
        <f t="shared" si="0"/>
        <v>0</v>
      </c>
      <c r="D77" s="65">
        <f>SUM(D78:D80)</f>
        <v>0</v>
      </c>
      <c r="E77" s="65">
        <f>SUM(E78:E80)</f>
        <v>0</v>
      </c>
      <c r="F77" s="65">
        <f>SUM(F78:F80)</f>
        <v>0</v>
      </c>
      <c r="G77" s="65">
        <f>SUM(G78:G80)</f>
        <v>0</v>
      </c>
      <c r="H77" s="65">
        <f>I77+L77</f>
        <v>0</v>
      </c>
      <c r="I77" s="65">
        <f>SUM(I78:I80)</f>
        <v>0</v>
      </c>
      <c r="J77" s="65">
        <f>SUM(J78:J80)</f>
        <v>0</v>
      </c>
      <c r="K77" s="65">
        <f>SUM(K78:K80)</f>
        <v>0</v>
      </c>
      <c r="L77" s="65">
        <f>SUM(L78:L80)</f>
        <v>0</v>
      </c>
      <c r="M77" s="65">
        <f>SUM(M78:M80)</f>
        <v>0</v>
      </c>
      <c r="N77" s="46">
        <f t="shared" si="2"/>
        <v>0</v>
      </c>
    </row>
    <row r="78" spans="1:14" s="8" customFormat="1" ht="32.25" customHeight="1" hidden="1">
      <c r="A78" s="87" t="s">
        <v>93</v>
      </c>
      <c r="B78" s="93" t="s">
        <v>94</v>
      </c>
      <c r="C78" s="44">
        <f t="shared" si="0"/>
        <v>0</v>
      </c>
      <c r="D78" s="37"/>
      <c r="E78" s="44"/>
      <c r="F78" s="44"/>
      <c r="G78" s="44"/>
      <c r="H78" s="67"/>
      <c r="I78" s="37"/>
      <c r="J78" s="37"/>
      <c r="K78" s="37"/>
      <c r="L78" s="37"/>
      <c r="M78" s="37"/>
      <c r="N78" s="40">
        <f aca="true" t="shared" si="12" ref="N78:N93">SUM(H78,C78)</f>
        <v>0</v>
      </c>
    </row>
    <row r="79" spans="1:14" s="8" customFormat="1" ht="51" customHeight="1" hidden="1">
      <c r="A79" s="87" t="s">
        <v>52</v>
      </c>
      <c r="B79" s="93" t="s">
        <v>53</v>
      </c>
      <c r="C79" s="44">
        <f t="shared" si="0"/>
        <v>0</v>
      </c>
      <c r="D79" s="37"/>
      <c r="E79" s="37"/>
      <c r="F79" s="37"/>
      <c r="G79" s="37"/>
      <c r="H79" s="38"/>
      <c r="I79" s="37"/>
      <c r="J79" s="37"/>
      <c r="K79" s="37"/>
      <c r="L79" s="37"/>
      <c r="M79" s="37"/>
      <c r="N79" s="40">
        <f t="shared" si="12"/>
        <v>0</v>
      </c>
    </row>
    <row r="80" spans="1:14" s="8" customFormat="1" ht="48" customHeight="1" hidden="1">
      <c r="A80" s="87" t="s">
        <v>75</v>
      </c>
      <c r="B80" s="93" t="s">
        <v>78</v>
      </c>
      <c r="C80" s="44">
        <f t="shared" si="0"/>
        <v>0</v>
      </c>
      <c r="D80" s="37"/>
      <c r="E80" s="37"/>
      <c r="F80" s="37"/>
      <c r="G80" s="37"/>
      <c r="H80" s="38"/>
      <c r="I80" s="37"/>
      <c r="J80" s="37"/>
      <c r="K80" s="37"/>
      <c r="L80" s="37"/>
      <c r="M80" s="37"/>
      <c r="N80" s="40">
        <f t="shared" si="12"/>
        <v>0</v>
      </c>
    </row>
    <row r="81" spans="1:14" s="8" customFormat="1" ht="65.25" customHeight="1" hidden="1">
      <c r="A81" s="85" t="s">
        <v>122</v>
      </c>
      <c r="B81" s="148" t="s">
        <v>123</v>
      </c>
      <c r="C81" s="46">
        <f t="shared" si="0"/>
        <v>0</v>
      </c>
      <c r="D81" s="46">
        <f>D82</f>
        <v>0</v>
      </c>
      <c r="E81" s="46">
        <f aca="true" t="shared" si="13" ref="E81:M81">E82</f>
        <v>0</v>
      </c>
      <c r="F81" s="46">
        <f t="shared" si="13"/>
        <v>0</v>
      </c>
      <c r="G81" s="46">
        <f t="shared" si="13"/>
        <v>0</v>
      </c>
      <c r="H81" s="46">
        <f t="shared" si="13"/>
        <v>0</v>
      </c>
      <c r="I81" s="46">
        <f t="shared" si="13"/>
        <v>0</v>
      </c>
      <c r="J81" s="46">
        <f t="shared" si="13"/>
        <v>0</v>
      </c>
      <c r="K81" s="46">
        <f t="shared" si="13"/>
        <v>0</v>
      </c>
      <c r="L81" s="46">
        <f t="shared" si="13"/>
        <v>0</v>
      </c>
      <c r="M81" s="46">
        <f t="shared" si="13"/>
        <v>0</v>
      </c>
      <c r="N81" s="46">
        <f t="shared" si="12"/>
        <v>0</v>
      </c>
    </row>
    <row r="82" spans="1:14" s="8" customFormat="1" ht="102" customHeight="1" hidden="1">
      <c r="A82" s="87" t="s">
        <v>149</v>
      </c>
      <c r="B82" s="93" t="s">
        <v>153</v>
      </c>
      <c r="C82" s="44">
        <f t="shared" si="0"/>
        <v>0</v>
      </c>
      <c r="D82" s="37"/>
      <c r="E82" s="37"/>
      <c r="F82" s="37"/>
      <c r="G82" s="37"/>
      <c r="H82" s="37">
        <f aca="true" t="shared" si="14" ref="H82:H88">I82+L82</f>
        <v>0</v>
      </c>
      <c r="I82" s="37"/>
      <c r="J82" s="37"/>
      <c r="K82" s="37"/>
      <c r="L82" s="37"/>
      <c r="M82" s="37"/>
      <c r="N82" s="40">
        <f t="shared" si="12"/>
        <v>0</v>
      </c>
    </row>
    <row r="83" spans="1:14" s="8" customFormat="1" ht="52.5" customHeight="1" hidden="1">
      <c r="A83" s="85" t="s">
        <v>119</v>
      </c>
      <c r="B83" s="92" t="s">
        <v>118</v>
      </c>
      <c r="C83" s="46">
        <f t="shared" si="0"/>
        <v>0</v>
      </c>
      <c r="D83" s="52">
        <f>D84</f>
        <v>0</v>
      </c>
      <c r="E83" s="52">
        <f aca="true" t="shared" si="15" ref="E83:M84">E84</f>
        <v>0</v>
      </c>
      <c r="F83" s="52">
        <f t="shared" si="15"/>
        <v>0</v>
      </c>
      <c r="G83" s="52">
        <f t="shared" si="15"/>
        <v>0</v>
      </c>
      <c r="H83" s="52">
        <f t="shared" si="15"/>
        <v>0</v>
      </c>
      <c r="I83" s="52">
        <f t="shared" si="15"/>
        <v>0</v>
      </c>
      <c r="J83" s="52">
        <f t="shared" si="15"/>
        <v>0</v>
      </c>
      <c r="K83" s="52">
        <f t="shared" si="15"/>
        <v>0</v>
      </c>
      <c r="L83" s="52">
        <f t="shared" si="15"/>
        <v>0</v>
      </c>
      <c r="M83" s="52">
        <f t="shared" si="15"/>
        <v>0</v>
      </c>
      <c r="N83" s="46">
        <f t="shared" si="12"/>
        <v>0</v>
      </c>
    </row>
    <row r="84" spans="1:14" s="8" customFormat="1" ht="32.25" customHeight="1" hidden="1">
      <c r="A84" s="87" t="s">
        <v>105</v>
      </c>
      <c r="B84" s="93" t="s">
        <v>109</v>
      </c>
      <c r="C84" s="44">
        <f t="shared" si="0"/>
        <v>0</v>
      </c>
      <c r="D84" s="37">
        <f>D85</f>
        <v>0</v>
      </c>
      <c r="E84" s="37">
        <f t="shared" si="15"/>
        <v>0</v>
      </c>
      <c r="F84" s="37">
        <f t="shared" si="15"/>
        <v>0</v>
      </c>
      <c r="G84" s="37">
        <f t="shared" si="15"/>
        <v>0</v>
      </c>
      <c r="H84" s="37">
        <f t="shared" si="14"/>
        <v>0</v>
      </c>
      <c r="I84" s="37">
        <f t="shared" si="15"/>
        <v>0</v>
      </c>
      <c r="J84" s="37">
        <f t="shared" si="15"/>
        <v>0</v>
      </c>
      <c r="K84" s="37">
        <f t="shared" si="15"/>
        <v>0</v>
      </c>
      <c r="L84" s="37">
        <f t="shared" si="15"/>
        <v>0</v>
      </c>
      <c r="M84" s="37">
        <f t="shared" si="15"/>
        <v>0</v>
      </c>
      <c r="N84" s="40">
        <f t="shared" si="12"/>
        <v>0</v>
      </c>
    </row>
    <row r="85" spans="1:14" s="8" customFormat="1" ht="79.5" customHeight="1" hidden="1">
      <c r="A85" s="87" t="s">
        <v>120</v>
      </c>
      <c r="B85" s="93" t="s">
        <v>121</v>
      </c>
      <c r="C85" s="44">
        <f t="shared" si="0"/>
        <v>0</v>
      </c>
      <c r="D85" s="37"/>
      <c r="E85" s="37"/>
      <c r="F85" s="37"/>
      <c r="G85" s="37"/>
      <c r="H85" s="37">
        <f t="shared" si="14"/>
        <v>0</v>
      </c>
      <c r="I85" s="37"/>
      <c r="J85" s="37"/>
      <c r="K85" s="37"/>
      <c r="L85" s="37"/>
      <c r="M85" s="37"/>
      <c r="N85" s="40">
        <f t="shared" si="12"/>
        <v>0</v>
      </c>
    </row>
    <row r="86" spans="1:14" s="8" customFormat="1" ht="48.75" customHeight="1">
      <c r="A86" s="85" t="s">
        <v>80</v>
      </c>
      <c r="B86" s="150" t="s">
        <v>81</v>
      </c>
      <c r="C86" s="65">
        <f aca="true" t="shared" si="16" ref="C86:C96">D86+G86</f>
        <v>0</v>
      </c>
      <c r="D86" s="52">
        <f>D87</f>
        <v>0</v>
      </c>
      <c r="E86" s="52">
        <f aca="true" t="shared" si="17" ref="E86:M86">E87</f>
        <v>0</v>
      </c>
      <c r="F86" s="52">
        <f t="shared" si="17"/>
        <v>0</v>
      </c>
      <c r="G86" s="52">
        <f t="shared" si="17"/>
        <v>0</v>
      </c>
      <c r="H86" s="52">
        <f t="shared" si="17"/>
        <v>6586000</v>
      </c>
      <c r="I86" s="52">
        <f t="shared" si="17"/>
        <v>0</v>
      </c>
      <c r="J86" s="52">
        <f t="shared" si="17"/>
        <v>0</v>
      </c>
      <c r="K86" s="52">
        <f t="shared" si="17"/>
        <v>0</v>
      </c>
      <c r="L86" s="52">
        <f t="shared" si="17"/>
        <v>6586000</v>
      </c>
      <c r="M86" s="52">
        <f t="shared" si="17"/>
        <v>6586000</v>
      </c>
      <c r="N86" s="73">
        <f t="shared" si="12"/>
        <v>6586000</v>
      </c>
    </row>
    <row r="87" spans="1:14" s="8" customFormat="1" ht="24.75" customHeight="1">
      <c r="A87" s="87" t="s">
        <v>131</v>
      </c>
      <c r="B87" s="93" t="s">
        <v>83</v>
      </c>
      <c r="C87" s="44"/>
      <c r="D87" s="37"/>
      <c r="E87" s="37"/>
      <c r="F87" s="37"/>
      <c r="G87" s="37"/>
      <c r="H87" s="37">
        <f>I87+L87</f>
        <v>6586000</v>
      </c>
      <c r="I87" s="37"/>
      <c r="J87" s="37"/>
      <c r="K87" s="37"/>
      <c r="L87" s="37">
        <f>M87</f>
        <v>6586000</v>
      </c>
      <c r="M87" s="37">
        <f>M88+200000-100000</f>
        <v>6586000</v>
      </c>
      <c r="N87" s="40">
        <f t="shared" si="12"/>
        <v>6586000</v>
      </c>
    </row>
    <row r="88" spans="1:18" s="8" customFormat="1" ht="193.5" customHeight="1">
      <c r="A88" s="87" t="s">
        <v>120</v>
      </c>
      <c r="B88" s="100" t="s">
        <v>135</v>
      </c>
      <c r="C88" s="44"/>
      <c r="D88" s="37"/>
      <c r="E88" s="37"/>
      <c r="F88" s="37"/>
      <c r="G88" s="37"/>
      <c r="H88" s="37">
        <f t="shared" si="14"/>
        <v>6486000</v>
      </c>
      <c r="I88" s="37"/>
      <c r="J88" s="37"/>
      <c r="K88" s="37"/>
      <c r="L88" s="37">
        <v>6486000</v>
      </c>
      <c r="M88" s="37">
        <f>L88</f>
        <v>6486000</v>
      </c>
      <c r="N88" s="40">
        <f t="shared" si="12"/>
        <v>6486000</v>
      </c>
      <c r="R88" s="74"/>
    </row>
    <row r="89" spans="1:14" s="8" customFormat="1" ht="48.75" customHeight="1">
      <c r="A89" s="85" t="s">
        <v>95</v>
      </c>
      <c r="B89" s="146" t="s">
        <v>96</v>
      </c>
      <c r="C89" s="65">
        <f t="shared" si="16"/>
        <v>190000</v>
      </c>
      <c r="D89" s="52">
        <f>D90+D93</f>
        <v>190000</v>
      </c>
      <c r="E89" s="52">
        <f aca="true" t="shared" si="18" ref="E89:M89">E90+E93</f>
        <v>0</v>
      </c>
      <c r="F89" s="52">
        <f t="shared" si="18"/>
        <v>0</v>
      </c>
      <c r="G89" s="52">
        <f t="shared" si="18"/>
        <v>0</v>
      </c>
      <c r="H89" s="52">
        <f t="shared" si="18"/>
        <v>0</v>
      </c>
      <c r="I89" s="52">
        <f t="shared" si="18"/>
        <v>0</v>
      </c>
      <c r="J89" s="52">
        <f t="shared" si="18"/>
        <v>0</v>
      </c>
      <c r="K89" s="52">
        <f t="shared" si="18"/>
        <v>0</v>
      </c>
      <c r="L89" s="52">
        <f t="shared" si="18"/>
        <v>0</v>
      </c>
      <c r="M89" s="52">
        <f t="shared" si="18"/>
        <v>0</v>
      </c>
      <c r="N89" s="73">
        <f t="shared" si="12"/>
        <v>190000</v>
      </c>
    </row>
    <row r="90" spans="1:14" s="8" customFormat="1" ht="63">
      <c r="A90" s="87" t="s">
        <v>97</v>
      </c>
      <c r="B90" s="100" t="s">
        <v>98</v>
      </c>
      <c r="C90" s="44">
        <f t="shared" si="16"/>
        <v>190000</v>
      </c>
      <c r="D90" s="37">
        <f>D91+D92</f>
        <v>190000</v>
      </c>
      <c r="E90" s="37">
        <f aca="true" t="shared" si="19" ref="E90:M90">E91+E92</f>
        <v>0</v>
      </c>
      <c r="F90" s="37">
        <f t="shared" si="19"/>
        <v>0</v>
      </c>
      <c r="G90" s="37">
        <f t="shared" si="19"/>
        <v>0</v>
      </c>
      <c r="H90" s="37">
        <f t="shared" si="19"/>
        <v>0</v>
      </c>
      <c r="I90" s="37">
        <f t="shared" si="19"/>
        <v>0</v>
      </c>
      <c r="J90" s="37">
        <f t="shared" si="19"/>
        <v>0</v>
      </c>
      <c r="K90" s="37">
        <f t="shared" si="19"/>
        <v>0</v>
      </c>
      <c r="L90" s="37">
        <f t="shared" si="19"/>
        <v>0</v>
      </c>
      <c r="M90" s="37">
        <f t="shared" si="19"/>
        <v>0</v>
      </c>
      <c r="N90" s="40">
        <f t="shared" si="12"/>
        <v>190000</v>
      </c>
    </row>
    <row r="91" spans="1:14" s="8" customFormat="1" ht="57" customHeight="1">
      <c r="A91" s="87" t="s">
        <v>120</v>
      </c>
      <c r="B91" s="154" t="s">
        <v>195</v>
      </c>
      <c r="C91" s="44">
        <f t="shared" si="16"/>
        <v>190000</v>
      </c>
      <c r="D91" s="37">
        <v>190000</v>
      </c>
      <c r="E91" s="37"/>
      <c r="F91" s="37"/>
      <c r="G91" s="37"/>
      <c r="H91" s="38"/>
      <c r="I91" s="37"/>
      <c r="J91" s="37"/>
      <c r="K91" s="37"/>
      <c r="L91" s="37"/>
      <c r="M91" s="37"/>
      <c r="N91" s="40">
        <f t="shared" si="12"/>
        <v>190000</v>
      </c>
    </row>
    <row r="92" spans="1:14" s="8" customFormat="1" ht="1.5" customHeight="1" hidden="1">
      <c r="A92" s="87"/>
      <c r="B92" s="100" t="s">
        <v>99</v>
      </c>
      <c r="C92" s="44">
        <f t="shared" si="16"/>
        <v>0</v>
      </c>
      <c r="D92" s="37"/>
      <c r="E92" s="37"/>
      <c r="F92" s="37"/>
      <c r="G92" s="37"/>
      <c r="H92" s="38"/>
      <c r="I92" s="37"/>
      <c r="J92" s="37"/>
      <c r="K92" s="37"/>
      <c r="L92" s="37"/>
      <c r="M92" s="37"/>
      <c r="N92" s="40">
        <f t="shared" si="12"/>
        <v>0</v>
      </c>
    </row>
    <row r="93" spans="1:14" s="8" customFormat="1" ht="78.75" customHeight="1" hidden="1">
      <c r="A93" s="87" t="s">
        <v>132</v>
      </c>
      <c r="B93" s="100" t="s">
        <v>133</v>
      </c>
      <c r="C93" s="44">
        <f t="shared" si="16"/>
        <v>0</v>
      </c>
      <c r="D93" s="37"/>
      <c r="E93" s="37"/>
      <c r="F93" s="37"/>
      <c r="G93" s="37"/>
      <c r="H93" s="38"/>
      <c r="I93" s="37"/>
      <c r="J93" s="37"/>
      <c r="K93" s="37"/>
      <c r="L93" s="37"/>
      <c r="M93" s="37"/>
      <c r="N93" s="40">
        <f t="shared" si="12"/>
        <v>0</v>
      </c>
    </row>
    <row r="94" spans="1:14" s="8" customFormat="1" ht="34.5" customHeight="1">
      <c r="A94" s="101" t="s">
        <v>27</v>
      </c>
      <c r="B94" s="146" t="s">
        <v>8</v>
      </c>
      <c r="C94" s="65">
        <f t="shared" si="16"/>
        <v>4303204</v>
      </c>
      <c r="D94" s="65">
        <f aca="true" t="shared" si="20" ref="D94:M94">D95</f>
        <v>0</v>
      </c>
      <c r="E94" s="65">
        <f t="shared" si="20"/>
        <v>0</v>
      </c>
      <c r="F94" s="65">
        <f t="shared" si="20"/>
        <v>0</v>
      </c>
      <c r="G94" s="65">
        <f t="shared" si="20"/>
        <v>4303204</v>
      </c>
      <c r="H94" s="65">
        <f t="shared" si="20"/>
        <v>0</v>
      </c>
      <c r="I94" s="65">
        <f t="shared" si="20"/>
        <v>0</v>
      </c>
      <c r="J94" s="65">
        <f t="shared" si="20"/>
        <v>0</v>
      </c>
      <c r="K94" s="65">
        <f t="shared" si="20"/>
        <v>0</v>
      </c>
      <c r="L94" s="65">
        <f t="shared" si="20"/>
        <v>0</v>
      </c>
      <c r="M94" s="65">
        <f t="shared" si="20"/>
        <v>0</v>
      </c>
      <c r="N94" s="73">
        <f>SUM(H94,C94)</f>
        <v>4303204</v>
      </c>
    </row>
    <row r="95" spans="1:14" s="8" customFormat="1" ht="47.25" customHeight="1">
      <c r="A95" s="87" t="s">
        <v>84</v>
      </c>
      <c r="B95" s="100" t="s">
        <v>85</v>
      </c>
      <c r="C95" s="44">
        <f>SUM(G95,D95)</f>
        <v>4303204</v>
      </c>
      <c r="D95" s="67"/>
      <c r="E95" s="67"/>
      <c r="F95" s="67"/>
      <c r="G95" s="70">
        <f>4532204-129000-100000</f>
        <v>4303204</v>
      </c>
      <c r="H95" s="44">
        <f>I95+L95</f>
        <v>0</v>
      </c>
      <c r="I95" s="67"/>
      <c r="J95" s="67"/>
      <c r="K95" s="67"/>
      <c r="L95" s="67"/>
      <c r="M95" s="67"/>
      <c r="N95" s="40">
        <f>SUM(H95,C95)</f>
        <v>4303204</v>
      </c>
    </row>
    <row r="96" spans="1:14" s="8" customFormat="1" ht="50.25" customHeight="1">
      <c r="A96" s="85" t="s">
        <v>159</v>
      </c>
      <c r="B96" s="146" t="s">
        <v>210</v>
      </c>
      <c r="C96" s="65">
        <f t="shared" si="16"/>
        <v>60000</v>
      </c>
      <c r="D96" s="73">
        <f>D97</f>
        <v>60000</v>
      </c>
      <c r="E96" s="73">
        <f aca="true" t="shared" si="21" ref="E96:M96">E97</f>
        <v>0</v>
      </c>
      <c r="F96" s="73">
        <f t="shared" si="21"/>
        <v>0</v>
      </c>
      <c r="G96" s="73">
        <f t="shared" si="21"/>
        <v>0</v>
      </c>
      <c r="H96" s="73">
        <f t="shared" si="21"/>
        <v>0</v>
      </c>
      <c r="I96" s="73">
        <f t="shared" si="21"/>
        <v>0</v>
      </c>
      <c r="J96" s="73">
        <f t="shared" si="21"/>
        <v>0</v>
      </c>
      <c r="K96" s="73">
        <f t="shared" si="21"/>
        <v>0</v>
      </c>
      <c r="L96" s="73">
        <f t="shared" si="21"/>
        <v>0</v>
      </c>
      <c r="M96" s="73">
        <f t="shared" si="21"/>
        <v>0</v>
      </c>
      <c r="N96" s="73">
        <f>SUM(H96,C96)</f>
        <v>60000</v>
      </c>
    </row>
    <row r="97" spans="1:14" s="8" customFormat="1" ht="32.25" customHeight="1">
      <c r="A97" s="87" t="s">
        <v>138</v>
      </c>
      <c r="B97" s="93" t="s">
        <v>139</v>
      </c>
      <c r="C97" s="44">
        <f>SUM(G97,D97)</f>
        <v>60000</v>
      </c>
      <c r="D97" s="44">
        <f>D98</f>
        <v>60000</v>
      </c>
      <c r="E97" s="44"/>
      <c r="F97" s="44"/>
      <c r="G97" s="44"/>
      <c r="H97" s="44"/>
      <c r="I97" s="44"/>
      <c r="J97" s="44"/>
      <c r="K97" s="44"/>
      <c r="L97" s="44"/>
      <c r="M97" s="44"/>
      <c r="N97" s="40">
        <f>SUM(H97,C97)</f>
        <v>60000</v>
      </c>
    </row>
    <row r="98" spans="1:14" s="8" customFormat="1" ht="81.75" customHeight="1">
      <c r="A98" s="95" t="s">
        <v>54</v>
      </c>
      <c r="B98" s="88" t="s">
        <v>194</v>
      </c>
      <c r="C98" s="44">
        <f>SUM(G98,D98)</f>
        <v>60000</v>
      </c>
      <c r="D98" s="70">
        <v>60000</v>
      </c>
      <c r="E98" s="67"/>
      <c r="F98" s="67"/>
      <c r="G98" s="70"/>
      <c r="H98" s="44"/>
      <c r="I98" s="67"/>
      <c r="J98" s="67"/>
      <c r="K98" s="67"/>
      <c r="L98" s="67"/>
      <c r="M98" s="67"/>
      <c r="N98" s="40">
        <f>SUM(H98,C98)</f>
        <v>60000</v>
      </c>
    </row>
    <row r="99" spans="1:14" s="45" customFormat="1" ht="32.25" customHeight="1">
      <c r="A99" s="102"/>
      <c r="B99" s="103" t="s">
        <v>26</v>
      </c>
      <c r="C99" s="104">
        <f>C25+C67+C77+C45+C86+C94+C59+C53+C83+C81+C89+C96+C14</f>
        <v>6646660</v>
      </c>
      <c r="D99" s="104">
        <f>D25+D67+D77+D45+D86+D94+D59+D53+D83+D81+D89+D96+D14</f>
        <v>2414215</v>
      </c>
      <c r="E99" s="104">
        <f aca="true" t="shared" si="22" ref="E99:M99">E25+E67+E77+E45+E86+E94+E59+E53+E83+E81+E89+E96</f>
        <v>-29900</v>
      </c>
      <c r="F99" s="104">
        <f t="shared" si="22"/>
        <v>1193806</v>
      </c>
      <c r="G99" s="104">
        <f t="shared" si="22"/>
        <v>4232445</v>
      </c>
      <c r="H99" s="104">
        <f t="shared" si="22"/>
        <v>6586000</v>
      </c>
      <c r="I99" s="104">
        <f t="shared" si="22"/>
        <v>0</v>
      </c>
      <c r="J99" s="104">
        <f t="shared" si="22"/>
        <v>0</v>
      </c>
      <c r="K99" s="104">
        <f t="shared" si="22"/>
        <v>0</v>
      </c>
      <c r="L99" s="104">
        <f t="shared" si="22"/>
        <v>6586000</v>
      </c>
      <c r="M99" s="104">
        <f t="shared" si="22"/>
        <v>6586000</v>
      </c>
      <c r="N99" s="104">
        <f>N25+N67+N77+N45+N86+N94+N59+N53+N83+N81+N89+N96+N14</f>
        <v>13232660</v>
      </c>
    </row>
    <row r="100" spans="1:14" s="45" customFormat="1" ht="27" customHeight="1">
      <c r="A100" s="102"/>
      <c r="B100" s="105" t="s">
        <v>13</v>
      </c>
      <c r="C100" s="46">
        <f>C109+C106+C101+C103+C104</f>
        <v>5455</v>
      </c>
      <c r="D100" s="46">
        <f>D109+D106+D101+D103+D104</f>
        <v>5455</v>
      </c>
      <c r="E100" s="46">
        <f>E109+E106+E101+E103</f>
        <v>0</v>
      </c>
      <c r="F100" s="46">
        <f>F109+F106+F101+F103</f>
        <v>0</v>
      </c>
      <c r="G100" s="46">
        <f>G109+G106+G101+G103</f>
        <v>0</v>
      </c>
      <c r="H100" s="46">
        <f>H109+H106+H101</f>
        <v>0</v>
      </c>
      <c r="I100" s="46">
        <f>I109+I106+I101</f>
        <v>0</v>
      </c>
      <c r="J100" s="46">
        <f>J109+J106+J101</f>
        <v>0</v>
      </c>
      <c r="K100" s="46">
        <f>K109+K106+K101</f>
        <v>0</v>
      </c>
      <c r="L100" s="46">
        <f>L109+L106</f>
        <v>0</v>
      </c>
      <c r="M100" s="46">
        <f>M109+M106</f>
        <v>0</v>
      </c>
      <c r="N100" s="46">
        <f>N109+N106+N104</f>
        <v>5455</v>
      </c>
    </row>
    <row r="101" spans="1:14" s="45" customFormat="1" ht="47.25" customHeight="1" hidden="1">
      <c r="A101" s="85" t="s">
        <v>140</v>
      </c>
      <c r="B101" s="92" t="s">
        <v>141</v>
      </c>
      <c r="C101" s="46">
        <f aca="true" t="shared" si="23" ref="C101:C108">D101+G101</f>
        <v>0</v>
      </c>
      <c r="D101" s="46">
        <f>D102</f>
        <v>0</v>
      </c>
      <c r="E101" s="46">
        <f aca="true" t="shared" si="24" ref="E101:M101">E102</f>
        <v>0</v>
      </c>
      <c r="F101" s="46">
        <f t="shared" si="24"/>
        <v>0</v>
      </c>
      <c r="G101" s="46">
        <f t="shared" si="24"/>
        <v>0</v>
      </c>
      <c r="H101" s="46">
        <f t="shared" si="24"/>
        <v>0</v>
      </c>
      <c r="I101" s="46">
        <f t="shared" si="24"/>
        <v>0</v>
      </c>
      <c r="J101" s="46">
        <f t="shared" si="24"/>
        <v>0</v>
      </c>
      <c r="K101" s="46">
        <f t="shared" si="24"/>
        <v>0</v>
      </c>
      <c r="L101" s="46">
        <f t="shared" si="24"/>
        <v>0</v>
      </c>
      <c r="M101" s="46">
        <f t="shared" si="24"/>
        <v>0</v>
      </c>
      <c r="N101" s="46">
        <f aca="true" t="shared" si="25" ref="N101:N108">SUM(H101,C101)</f>
        <v>0</v>
      </c>
    </row>
    <row r="102" spans="1:14" s="45" customFormat="1" ht="65.25" customHeight="1" hidden="1">
      <c r="A102" s="87" t="s">
        <v>125</v>
      </c>
      <c r="B102" s="93" t="s">
        <v>144</v>
      </c>
      <c r="C102" s="44">
        <f t="shared" si="23"/>
        <v>0</v>
      </c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40">
        <f t="shared" si="25"/>
        <v>0</v>
      </c>
    </row>
    <row r="103" spans="1:14" s="45" customFormat="1" ht="49.5" customHeight="1" hidden="1">
      <c r="A103" s="85" t="s">
        <v>80</v>
      </c>
      <c r="B103" s="86" t="s">
        <v>81</v>
      </c>
      <c r="C103" s="46">
        <f t="shared" si="23"/>
        <v>0</v>
      </c>
      <c r="D103" s="46"/>
      <c r="E103" s="46"/>
      <c r="F103" s="46"/>
      <c r="G103" s="46"/>
      <c r="H103" s="65" t="e">
        <f>I103+L103</f>
        <v>#REF!</v>
      </c>
      <c r="I103" s="46" t="e">
        <f>#REF!</f>
        <v>#REF!</v>
      </c>
      <c r="J103" s="46" t="e">
        <f>#REF!</f>
        <v>#REF!</v>
      </c>
      <c r="K103" s="46" t="e">
        <f>#REF!</f>
        <v>#REF!</v>
      </c>
      <c r="L103" s="46" t="e">
        <f>#REF!</f>
        <v>#REF!</v>
      </c>
      <c r="M103" s="46" t="e">
        <f>#REF!</f>
        <v>#REF!</v>
      </c>
      <c r="N103" s="46" t="e">
        <f t="shared" si="25"/>
        <v>#REF!</v>
      </c>
    </row>
    <row r="104" spans="1:14" s="45" customFormat="1" ht="54.75" customHeight="1">
      <c r="A104" s="144" t="s">
        <v>162</v>
      </c>
      <c r="B104" s="149" t="s">
        <v>163</v>
      </c>
      <c r="C104" s="65">
        <f>C105</f>
        <v>209455</v>
      </c>
      <c r="D104" s="73">
        <f>D105</f>
        <v>209455</v>
      </c>
      <c r="E104" s="73"/>
      <c r="F104" s="73"/>
      <c r="G104" s="73"/>
      <c r="H104" s="65"/>
      <c r="I104" s="73"/>
      <c r="J104" s="73"/>
      <c r="K104" s="73"/>
      <c r="L104" s="145"/>
      <c r="M104" s="73"/>
      <c r="N104" s="73">
        <f>C104</f>
        <v>209455</v>
      </c>
    </row>
    <row r="105" spans="1:14" s="45" customFormat="1" ht="167.25" customHeight="1">
      <c r="A105" s="138" t="s">
        <v>160</v>
      </c>
      <c r="B105" s="139" t="s">
        <v>161</v>
      </c>
      <c r="C105" s="124">
        <v>209455</v>
      </c>
      <c r="D105" s="131">
        <v>209455</v>
      </c>
      <c r="E105" s="131"/>
      <c r="F105" s="131"/>
      <c r="G105" s="131"/>
      <c r="H105" s="131"/>
      <c r="I105" s="131"/>
      <c r="J105" s="131"/>
      <c r="K105" s="131"/>
      <c r="L105" s="131"/>
      <c r="M105" s="131"/>
      <c r="N105" s="40">
        <v>209455</v>
      </c>
    </row>
    <row r="106" spans="1:14" s="45" customFormat="1" ht="49.5" customHeight="1" hidden="1">
      <c r="A106" s="85" t="s">
        <v>122</v>
      </c>
      <c r="B106" s="92" t="s">
        <v>123</v>
      </c>
      <c r="C106" s="46">
        <f t="shared" si="23"/>
        <v>0</v>
      </c>
      <c r="D106" s="46">
        <f>D107</f>
        <v>0</v>
      </c>
      <c r="E106" s="46">
        <f aca="true" t="shared" si="26" ref="E106:M107">E107</f>
        <v>0</v>
      </c>
      <c r="F106" s="46">
        <f t="shared" si="26"/>
        <v>0</v>
      </c>
      <c r="G106" s="46">
        <f t="shared" si="26"/>
        <v>0</v>
      </c>
      <c r="H106" s="46">
        <f t="shared" si="26"/>
        <v>0</v>
      </c>
      <c r="I106" s="46">
        <f t="shared" si="26"/>
        <v>0</v>
      </c>
      <c r="J106" s="46">
        <f t="shared" si="26"/>
        <v>0</v>
      </c>
      <c r="K106" s="46">
        <f t="shared" si="26"/>
        <v>0</v>
      </c>
      <c r="L106" s="46">
        <f t="shared" si="26"/>
        <v>0</v>
      </c>
      <c r="M106" s="46">
        <f t="shared" si="26"/>
        <v>0</v>
      </c>
      <c r="N106" s="46">
        <f t="shared" si="25"/>
        <v>0</v>
      </c>
    </row>
    <row r="107" spans="1:14" s="45" customFormat="1" ht="48.75" customHeight="1" hidden="1">
      <c r="A107" s="87" t="s">
        <v>125</v>
      </c>
      <c r="B107" s="93" t="s">
        <v>126</v>
      </c>
      <c r="C107" s="44">
        <f t="shared" si="23"/>
        <v>0</v>
      </c>
      <c r="D107" s="70">
        <f>D108</f>
        <v>0</v>
      </c>
      <c r="E107" s="70">
        <f t="shared" si="26"/>
        <v>0</v>
      </c>
      <c r="F107" s="70">
        <f t="shared" si="26"/>
        <v>0</v>
      </c>
      <c r="G107" s="70">
        <f t="shared" si="26"/>
        <v>0</v>
      </c>
      <c r="H107" s="70">
        <f t="shared" si="26"/>
        <v>0</v>
      </c>
      <c r="I107" s="70">
        <f t="shared" si="26"/>
        <v>0</v>
      </c>
      <c r="J107" s="70">
        <f t="shared" si="26"/>
        <v>0</v>
      </c>
      <c r="K107" s="70">
        <f t="shared" si="26"/>
        <v>0</v>
      </c>
      <c r="L107" s="70">
        <f t="shared" si="26"/>
        <v>0</v>
      </c>
      <c r="M107" s="70">
        <f t="shared" si="26"/>
        <v>0</v>
      </c>
      <c r="N107" s="40">
        <f t="shared" si="25"/>
        <v>0</v>
      </c>
    </row>
    <row r="108" spans="1:14" s="45" customFormat="1" ht="47.25" customHeight="1" hidden="1">
      <c r="A108" s="87" t="s">
        <v>120</v>
      </c>
      <c r="B108" s="93" t="s">
        <v>124</v>
      </c>
      <c r="C108" s="44">
        <f t="shared" si="23"/>
        <v>0</v>
      </c>
      <c r="D108" s="70"/>
      <c r="E108" s="70"/>
      <c r="F108" s="70"/>
      <c r="G108" s="70"/>
      <c r="H108" s="67"/>
      <c r="I108" s="67"/>
      <c r="J108" s="67"/>
      <c r="K108" s="67"/>
      <c r="L108" s="67"/>
      <c r="M108" s="67"/>
      <c r="N108" s="40">
        <f t="shared" si="25"/>
        <v>0</v>
      </c>
    </row>
    <row r="109" spans="1:14" s="45" customFormat="1" ht="39.75" customHeight="1">
      <c r="A109" s="106" t="s">
        <v>27</v>
      </c>
      <c r="B109" s="98" t="s">
        <v>8</v>
      </c>
      <c r="C109" s="46">
        <f>C110</f>
        <v>-204000</v>
      </c>
      <c r="D109" s="46">
        <f aca="true" t="shared" si="27" ref="D109:N109">D110</f>
        <v>-204000</v>
      </c>
      <c r="E109" s="46">
        <f t="shared" si="27"/>
        <v>0</v>
      </c>
      <c r="F109" s="46">
        <f t="shared" si="27"/>
        <v>0</v>
      </c>
      <c r="G109" s="46">
        <f t="shared" si="27"/>
        <v>0</v>
      </c>
      <c r="H109" s="46">
        <f t="shared" si="27"/>
        <v>0</v>
      </c>
      <c r="I109" s="46">
        <f t="shared" si="27"/>
        <v>0</v>
      </c>
      <c r="J109" s="46">
        <f t="shared" si="27"/>
        <v>0</v>
      </c>
      <c r="K109" s="46">
        <f t="shared" si="27"/>
        <v>0</v>
      </c>
      <c r="L109" s="46">
        <f t="shared" si="27"/>
        <v>0</v>
      </c>
      <c r="M109" s="46">
        <f t="shared" si="27"/>
        <v>0</v>
      </c>
      <c r="N109" s="46">
        <f t="shared" si="27"/>
        <v>-204000</v>
      </c>
    </row>
    <row r="110" spans="1:14" ht="48" customHeight="1">
      <c r="A110" s="107" t="s">
        <v>188</v>
      </c>
      <c r="B110" s="100" t="s">
        <v>189</v>
      </c>
      <c r="C110" s="44">
        <f>SUM(G110,D110)</f>
        <v>-204000</v>
      </c>
      <c r="D110" s="39">
        <v>-204000</v>
      </c>
      <c r="E110" s="40"/>
      <c r="F110" s="40"/>
      <c r="G110" s="66"/>
      <c r="H110" s="44">
        <f>I110+L110</f>
        <v>0</v>
      </c>
      <c r="I110" s="40"/>
      <c r="J110" s="40"/>
      <c r="K110" s="40"/>
      <c r="L110" s="66"/>
      <c r="M110" s="66"/>
      <c r="N110" s="40">
        <f>SUM(H110,C110)</f>
        <v>-204000</v>
      </c>
    </row>
    <row r="111" spans="1:14" s="45" customFormat="1" ht="33" customHeight="1">
      <c r="A111" s="108"/>
      <c r="B111" s="111" t="s">
        <v>31</v>
      </c>
      <c r="C111" s="104">
        <f>C99+C100</f>
        <v>6652115</v>
      </c>
      <c r="D111" s="104">
        <f aca="true" t="shared" si="28" ref="D111:N111">D99+D100</f>
        <v>2419670</v>
      </c>
      <c r="E111" s="104">
        <f t="shared" si="28"/>
        <v>-29900</v>
      </c>
      <c r="F111" s="104">
        <f t="shared" si="28"/>
        <v>1193806</v>
      </c>
      <c r="G111" s="104">
        <f t="shared" si="28"/>
        <v>4232445</v>
      </c>
      <c r="H111" s="104">
        <f t="shared" si="28"/>
        <v>6586000</v>
      </c>
      <c r="I111" s="104">
        <f t="shared" si="28"/>
        <v>0</v>
      </c>
      <c r="J111" s="104">
        <f t="shared" si="28"/>
        <v>0</v>
      </c>
      <c r="K111" s="104">
        <f t="shared" si="28"/>
        <v>0</v>
      </c>
      <c r="L111" s="104">
        <f>L99+L100</f>
        <v>6586000</v>
      </c>
      <c r="M111" s="104">
        <f t="shared" si="28"/>
        <v>6586000</v>
      </c>
      <c r="N111" s="104">
        <f t="shared" si="28"/>
        <v>13238115</v>
      </c>
    </row>
    <row r="112" spans="1:14" ht="11.25" customHeight="1">
      <c r="A112" s="30"/>
      <c r="C112" s="4"/>
      <c r="D112" s="2"/>
      <c r="E112" s="2"/>
      <c r="F112" s="2"/>
      <c r="G112" s="2"/>
      <c r="H112" s="6"/>
      <c r="I112" s="2"/>
      <c r="J112" s="2"/>
      <c r="K112" s="2"/>
      <c r="L112" s="2"/>
      <c r="M112" s="2"/>
      <c r="N112" s="4"/>
    </row>
    <row r="113" spans="1:14" ht="15" customHeight="1">
      <c r="A113" s="15"/>
      <c r="B113" s="18"/>
      <c r="C113" s="4"/>
      <c r="D113" s="2"/>
      <c r="E113" s="2"/>
      <c r="F113" s="2"/>
      <c r="G113" s="2"/>
      <c r="H113" s="6"/>
      <c r="I113" s="2"/>
      <c r="J113" s="2"/>
      <c r="K113" s="19"/>
      <c r="L113" s="2"/>
      <c r="M113" s="2"/>
      <c r="N113" s="50"/>
    </row>
    <row r="114" spans="1:14" ht="18.75">
      <c r="A114" s="16"/>
      <c r="B114" s="172" t="s">
        <v>71</v>
      </c>
      <c r="C114" s="172"/>
      <c r="D114" s="172"/>
      <c r="E114" s="23"/>
      <c r="G114" s="28"/>
      <c r="H114" s="29"/>
      <c r="I114" s="28"/>
      <c r="J114" s="28"/>
      <c r="K114" s="24" t="s">
        <v>66</v>
      </c>
      <c r="L114" s="28"/>
      <c r="M114" s="2"/>
      <c r="N114" s="4"/>
    </row>
    <row r="115" spans="1:14" ht="12.75">
      <c r="A115" s="3"/>
      <c r="C115" s="4"/>
      <c r="D115" s="2"/>
      <c r="E115" s="2"/>
      <c r="F115" s="2"/>
      <c r="G115" s="2"/>
      <c r="H115" s="6"/>
      <c r="I115" s="2"/>
      <c r="J115" s="2"/>
      <c r="K115" s="2"/>
      <c r="L115" s="2"/>
      <c r="M115" s="2"/>
      <c r="N115" s="4"/>
    </row>
    <row r="116" spans="1:3" ht="15">
      <c r="A116" s="15"/>
      <c r="C116" s="63"/>
    </row>
    <row r="117" spans="1:3" ht="13.5" thickBot="1">
      <c r="A117" s="15"/>
      <c r="C117" s="35"/>
    </row>
    <row r="118" spans="1:14" ht="12.75">
      <c r="A118" s="15"/>
      <c r="B118" s="53" t="s">
        <v>29</v>
      </c>
      <c r="C118" s="54">
        <f>C99-'додаток 2'!C56</f>
        <v>0</v>
      </c>
      <c r="D118" s="55">
        <f>D99-'додаток 2'!D56</f>
        <v>0</v>
      </c>
      <c r="E118" s="55">
        <f>E99-'додаток 2'!E56</f>
        <v>0</v>
      </c>
      <c r="F118" s="55">
        <f>F99-'додаток 2'!F56</f>
        <v>0</v>
      </c>
      <c r="G118" s="55">
        <f>G99-'додаток 2'!G56</f>
        <v>0</v>
      </c>
      <c r="H118" s="56">
        <f>H99-'додаток 2'!H56</f>
        <v>0</v>
      </c>
      <c r="I118" s="55">
        <f>I99-'додаток 2'!I56</f>
        <v>0</v>
      </c>
      <c r="J118" s="55">
        <f>J99-'додаток 2'!J56</f>
        <v>0</v>
      </c>
      <c r="K118" s="55">
        <f>K99-'додаток 2'!K56</f>
        <v>0</v>
      </c>
      <c r="L118" s="55">
        <f>L99-'додаток 2'!L56</f>
        <v>0</v>
      </c>
      <c r="M118" s="55">
        <f>M99-'додаток 2'!M56</f>
        <v>0</v>
      </c>
      <c r="N118" s="57">
        <f>N99-'додаток 2'!N56</f>
        <v>0</v>
      </c>
    </row>
    <row r="119" spans="1:14" ht="13.5" thickBot="1">
      <c r="A119" s="15"/>
      <c r="B119" s="58" t="s">
        <v>28</v>
      </c>
      <c r="C119" s="59">
        <f>C111-'додаток 2'!C63</f>
        <v>0</v>
      </c>
      <c r="D119" s="60">
        <f>D111-'додаток 2'!D63</f>
        <v>0</v>
      </c>
      <c r="E119" s="60">
        <f>E111-'додаток 2'!E63</f>
        <v>0</v>
      </c>
      <c r="F119" s="60">
        <f>F111-'додаток 2'!F63</f>
        <v>0</v>
      </c>
      <c r="G119" s="60">
        <f>G111-'додаток 2'!G63</f>
        <v>0</v>
      </c>
      <c r="H119" s="61">
        <f>H111-'додаток 2'!H63</f>
        <v>0</v>
      </c>
      <c r="I119" s="60">
        <f>I111-'додаток 2'!I63</f>
        <v>0</v>
      </c>
      <c r="J119" s="60">
        <f>J111-'додаток 2'!J63</f>
        <v>0</v>
      </c>
      <c r="K119" s="60">
        <f>K111-'додаток 2'!K63</f>
        <v>0</v>
      </c>
      <c r="L119" s="60">
        <f>L111-'додаток 2'!L63</f>
        <v>0</v>
      </c>
      <c r="M119" s="60">
        <f>M111-'додаток 2'!M63</f>
        <v>0</v>
      </c>
      <c r="N119" s="62">
        <f>N111-'додаток 2'!N63</f>
        <v>0</v>
      </c>
    </row>
    <row r="120" spans="1:14" ht="12.75">
      <c r="A120" s="15"/>
      <c r="B120" s="12" t="s">
        <v>30</v>
      </c>
      <c r="C120" s="49" t="e">
        <f>C111-#REF!</f>
        <v>#REF!</v>
      </c>
      <c r="D120" s="49"/>
      <c r="E120" s="49"/>
      <c r="F120" s="49"/>
      <c r="G120" s="49"/>
      <c r="H120" s="49" t="e">
        <f>H111-#REF!</f>
        <v>#REF!</v>
      </c>
      <c r="I120" s="49"/>
      <c r="J120" s="49">
        <f>J111-J127</f>
        <v>0</v>
      </c>
      <c r="K120" s="49">
        <f>K111-K127</f>
        <v>0</v>
      </c>
      <c r="L120" s="49"/>
      <c r="M120" s="49" t="e">
        <f>M111-#REF!</f>
        <v>#REF!</v>
      </c>
      <c r="N120" s="49" t="e">
        <f>N111-#REF!</f>
        <v>#REF!</v>
      </c>
    </row>
    <row r="121" spans="1:7" ht="16.5">
      <c r="A121" s="15"/>
      <c r="D121" s="71"/>
      <c r="E121" s="143">
        <f>1730000+130000+305000</f>
        <v>2165000</v>
      </c>
      <c r="G121">
        <v>6442000</v>
      </c>
    </row>
    <row r="122" ht="12.75">
      <c r="A122" s="15"/>
    </row>
    <row r="123" spans="1:7" ht="16.5">
      <c r="A123" s="15"/>
      <c r="C123" s="49">
        <f>C111+'[2]Лист1'!$C$18</f>
        <v>6652115</v>
      </c>
      <c r="E123" s="143">
        <v>6442000</v>
      </c>
      <c r="G123" s="71"/>
    </row>
    <row r="124" spans="1:3" ht="12.75">
      <c r="A124" s="15"/>
      <c r="C124" s="72" t="e">
        <f>C123-#REF!</f>
        <v>#REF!</v>
      </c>
    </row>
    <row r="125" spans="1:5" ht="12.75">
      <c r="A125" s="15"/>
      <c r="C125" s="49"/>
      <c r="D125" s="71"/>
      <c r="E125" s="71"/>
    </row>
    <row r="126" spans="1:5" ht="12.75">
      <c r="A126" s="15"/>
      <c r="C126" s="49"/>
      <c r="E126" s="71">
        <f>E123+E121</f>
        <v>8607000</v>
      </c>
    </row>
    <row r="127" spans="1:14" ht="12.75">
      <c r="A127" s="15"/>
      <c r="C127" s="49">
        <f>C111-'додаток 2'!C63</f>
        <v>0</v>
      </c>
      <c r="D127">
        <f>D111-'додаток 2'!D63</f>
        <v>0</v>
      </c>
      <c r="E127">
        <f>E111-'додаток 2'!E63</f>
        <v>0</v>
      </c>
      <c r="F127">
        <f>F111-'додаток 2'!F63</f>
        <v>0</v>
      </c>
      <c r="G127">
        <f>G111-'додаток 2'!G63</f>
        <v>0</v>
      </c>
      <c r="H127" s="5">
        <f>H111-'додаток 2'!H63</f>
        <v>0</v>
      </c>
      <c r="I127">
        <f>I111-'додаток 2'!I63</f>
        <v>0</v>
      </c>
      <c r="J127">
        <f>J111-'додаток 2'!J63</f>
        <v>0</v>
      </c>
      <c r="K127">
        <f>K111-'додаток 2'!K63</f>
        <v>0</v>
      </c>
      <c r="L127">
        <f>L111-'додаток 2'!L63</f>
        <v>0</v>
      </c>
      <c r="M127">
        <f>M111-'додаток 2'!M63</f>
        <v>0</v>
      </c>
      <c r="N127" s="1">
        <f>N111-'додаток 2'!N63</f>
        <v>0</v>
      </c>
    </row>
    <row r="128" ht="12.75">
      <c r="A128" s="15"/>
    </row>
    <row r="129" spans="1:5" ht="12.75">
      <c r="A129" s="15"/>
      <c r="E129" s="71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  <row r="241" ht="12.75">
      <c r="A241" s="15"/>
    </row>
    <row r="242" ht="12.75">
      <c r="A242" s="15"/>
    </row>
    <row r="243" ht="12.75">
      <c r="A243" s="15"/>
    </row>
    <row r="244" ht="12.75">
      <c r="A244" s="15"/>
    </row>
    <row r="245" ht="12.75">
      <c r="A245" s="15"/>
    </row>
    <row r="246" ht="12.75">
      <c r="A246" s="15"/>
    </row>
    <row r="247" ht="12.75">
      <c r="A247" s="15"/>
    </row>
    <row r="248" ht="12.75">
      <c r="A248" s="15"/>
    </row>
    <row r="249" ht="12.75">
      <c r="A249" s="15"/>
    </row>
    <row r="250" ht="12.75">
      <c r="A250" s="15"/>
    </row>
    <row r="251" ht="12.75">
      <c r="A251" s="15"/>
    </row>
    <row r="252" ht="12.75">
      <c r="A252" s="15"/>
    </row>
    <row r="253" ht="12.75">
      <c r="A253" s="15"/>
    </row>
    <row r="254" ht="12.75">
      <c r="A254" s="15"/>
    </row>
    <row r="255" ht="12.75">
      <c r="A255" s="15"/>
    </row>
    <row r="256" ht="12.75">
      <c r="A256" s="15"/>
    </row>
    <row r="257" ht="12.75">
      <c r="A257" s="15"/>
    </row>
    <row r="258" ht="12.75">
      <c r="A258" s="15"/>
    </row>
    <row r="259" ht="12.75">
      <c r="A259" s="15"/>
    </row>
    <row r="260" ht="12.75">
      <c r="A260" s="15"/>
    </row>
    <row r="261" ht="12.75">
      <c r="A261" s="15"/>
    </row>
    <row r="262" ht="12.75">
      <c r="A262" s="15"/>
    </row>
    <row r="263" ht="12.75">
      <c r="A263" s="15"/>
    </row>
    <row r="264" ht="12.75">
      <c r="A264" s="15"/>
    </row>
    <row r="265" ht="12.75">
      <c r="A265" s="15"/>
    </row>
    <row r="266" ht="12.75">
      <c r="A266" s="15"/>
    </row>
    <row r="267" ht="12.75">
      <c r="A267" s="15"/>
    </row>
    <row r="268" ht="12.75">
      <c r="A268" s="15"/>
    </row>
    <row r="269" ht="12.75">
      <c r="A269" s="15"/>
    </row>
    <row r="270" ht="12.75">
      <c r="A270" s="15"/>
    </row>
    <row r="271" ht="12.75">
      <c r="A271" s="15"/>
    </row>
    <row r="272" ht="12.75">
      <c r="A272" s="15"/>
    </row>
    <row r="273" ht="12.75">
      <c r="A273" s="15"/>
    </row>
    <row r="274" ht="12.75">
      <c r="A274" s="15"/>
    </row>
    <row r="275" ht="12.75">
      <c r="A275" s="15"/>
    </row>
    <row r="276" ht="12.75">
      <c r="A276" s="15"/>
    </row>
    <row r="277" ht="12.75">
      <c r="A277" s="15"/>
    </row>
    <row r="278" ht="12.75">
      <c r="A278" s="15"/>
    </row>
    <row r="279" ht="12.75">
      <c r="A279" s="15"/>
    </row>
    <row r="280" ht="12.75">
      <c r="A280" s="15"/>
    </row>
    <row r="281" ht="12.75">
      <c r="A281" s="15"/>
    </row>
    <row r="282" ht="12.75">
      <c r="A282" s="15"/>
    </row>
    <row r="283" ht="12.75">
      <c r="A283" s="15"/>
    </row>
    <row r="284" ht="12.75">
      <c r="A284" s="15"/>
    </row>
  </sheetData>
  <mergeCells count="17">
    <mergeCell ref="B5:L5"/>
    <mergeCell ref="A7:A9"/>
    <mergeCell ref="B114:D114"/>
    <mergeCell ref="C7:G7"/>
    <mergeCell ref="H7:M7"/>
    <mergeCell ref="M9:M10"/>
    <mergeCell ref="I8:L8"/>
    <mergeCell ref="N7:N10"/>
    <mergeCell ref="D8:G8"/>
    <mergeCell ref="C8:C10"/>
    <mergeCell ref="E9:F9"/>
    <mergeCell ref="D9:D10"/>
    <mergeCell ref="G9:G10"/>
    <mergeCell ref="H8:H10"/>
    <mergeCell ref="I9:I10"/>
    <mergeCell ref="J9:K9"/>
    <mergeCell ref="L9:L10"/>
  </mergeCells>
  <printOptions horizontalCentered="1"/>
  <pageMargins left="0.03" right="0.1968503937007874" top="0.24" bottom="0.1968503937007874" header="0.2755905511811024" footer="0.2362204724409449"/>
  <pageSetup horizontalDpi="600" verticalDpi="600" orientation="landscape" paperSize="9" scale="60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65"/>
  <sheetViews>
    <sheetView showZeros="0" view="pageBreakPreview" zoomScale="75" zoomScaleNormal="80" zoomScaleSheetLayoutView="75" workbookViewId="0" topLeftCell="A2">
      <pane ySplit="11" topLeftCell="BM13" activePane="bottomLeft" state="frozen"/>
      <selection pane="topLeft" activeCell="A2" sqref="A2"/>
      <selection pane="bottomLeft" activeCell="B36" sqref="B36"/>
    </sheetView>
  </sheetViews>
  <sheetFormatPr defaultColWidth="9.33203125" defaultRowHeight="12.75"/>
  <cols>
    <col min="1" max="1" width="10" style="9" customWidth="1"/>
    <col min="2" max="2" width="39.16015625" style="11" customWidth="1"/>
    <col min="3" max="3" width="18.66015625" style="10" customWidth="1"/>
    <col min="4" max="4" width="18.83203125" style="7" customWidth="1"/>
    <col min="5" max="7" width="16.83203125" style="7" customWidth="1"/>
    <col min="8" max="8" width="17.83203125" style="10" customWidth="1"/>
    <col min="9" max="9" width="18.83203125" style="7" customWidth="1"/>
    <col min="10" max="11" width="16.83203125" style="7" customWidth="1"/>
    <col min="12" max="13" width="17.33203125" style="7" customWidth="1"/>
    <col min="14" max="14" width="18.33203125" style="10" customWidth="1"/>
    <col min="15" max="16384" width="9.33203125" style="7" customWidth="1"/>
  </cols>
  <sheetData>
    <row r="6" spans="1:14" ht="26.25" customHeight="1">
      <c r="A6" s="178" t="s">
        <v>79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14" ht="26.25" customHeight="1">
      <c r="A7" s="178" t="s">
        <v>1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</row>
    <row r="8" ht="15.75" customHeight="1">
      <c r="N8" s="36" t="s">
        <v>22</v>
      </c>
    </row>
    <row r="9" spans="1:14" ht="27.75" customHeight="1">
      <c r="A9" s="180" t="s">
        <v>15</v>
      </c>
      <c r="B9" s="174" t="s">
        <v>14</v>
      </c>
      <c r="C9" s="167" t="s">
        <v>4</v>
      </c>
      <c r="D9" s="167"/>
      <c r="E9" s="167"/>
      <c r="F9" s="167"/>
      <c r="G9" s="167"/>
      <c r="H9" s="167" t="s">
        <v>6</v>
      </c>
      <c r="I9" s="167"/>
      <c r="J9" s="167"/>
      <c r="K9" s="167"/>
      <c r="L9" s="167"/>
      <c r="M9" s="167"/>
      <c r="N9" s="165" t="s">
        <v>3</v>
      </c>
    </row>
    <row r="10" spans="1:14" ht="22.5" customHeight="1">
      <c r="A10" s="180"/>
      <c r="B10" s="174"/>
      <c r="C10" s="167" t="s">
        <v>5</v>
      </c>
      <c r="D10" s="167" t="s">
        <v>9</v>
      </c>
      <c r="E10" s="167"/>
      <c r="F10" s="167"/>
      <c r="G10" s="167"/>
      <c r="H10" s="167" t="s">
        <v>5</v>
      </c>
      <c r="I10" s="167" t="s">
        <v>9</v>
      </c>
      <c r="J10" s="167"/>
      <c r="K10" s="167"/>
      <c r="L10" s="167"/>
      <c r="M10" s="167"/>
      <c r="N10" s="165"/>
    </row>
    <row r="11" spans="1:14" ht="22.5" customHeight="1">
      <c r="A11" s="180"/>
      <c r="B11" s="174"/>
      <c r="C11" s="167"/>
      <c r="D11" s="168" t="s">
        <v>7</v>
      </c>
      <c r="E11" s="167" t="s">
        <v>10</v>
      </c>
      <c r="F11" s="167"/>
      <c r="G11" s="169" t="s">
        <v>18</v>
      </c>
      <c r="H11" s="167"/>
      <c r="I11" s="168" t="s">
        <v>20</v>
      </c>
      <c r="J11" s="167" t="s">
        <v>10</v>
      </c>
      <c r="K11" s="167"/>
      <c r="L11" s="169" t="s">
        <v>18</v>
      </c>
      <c r="M11" s="169" t="s">
        <v>21</v>
      </c>
      <c r="N11" s="165"/>
    </row>
    <row r="12" spans="1:14" ht="64.5" customHeight="1">
      <c r="A12" s="180"/>
      <c r="B12" s="174"/>
      <c r="C12" s="175"/>
      <c r="D12" s="176"/>
      <c r="E12" s="112" t="s">
        <v>16</v>
      </c>
      <c r="F12" s="112" t="s">
        <v>17</v>
      </c>
      <c r="G12" s="177"/>
      <c r="H12" s="175"/>
      <c r="I12" s="176"/>
      <c r="J12" s="112" t="s">
        <v>16</v>
      </c>
      <c r="K12" s="112" t="s">
        <v>17</v>
      </c>
      <c r="L12" s="177"/>
      <c r="M12" s="177"/>
      <c r="N12" s="179"/>
    </row>
    <row r="13" spans="1:14" s="20" customFormat="1" ht="14.25" customHeight="1">
      <c r="A13" s="113">
        <v>1</v>
      </c>
      <c r="B13" s="113">
        <v>2</v>
      </c>
      <c r="C13" s="83">
        <v>3</v>
      </c>
      <c r="D13" s="84">
        <v>4</v>
      </c>
      <c r="E13" s="84">
        <v>5</v>
      </c>
      <c r="F13" s="84">
        <v>6</v>
      </c>
      <c r="G13" s="84">
        <v>7</v>
      </c>
      <c r="H13" s="83" t="s">
        <v>19</v>
      </c>
      <c r="I13" s="84">
        <v>9</v>
      </c>
      <c r="J13" s="84">
        <v>10</v>
      </c>
      <c r="K13" s="84">
        <v>11</v>
      </c>
      <c r="L13" s="84">
        <v>12</v>
      </c>
      <c r="M13" s="84">
        <v>13</v>
      </c>
      <c r="N13" s="83" t="s">
        <v>2</v>
      </c>
    </row>
    <row r="14" spans="1:14" s="20" customFormat="1" ht="24.75" customHeight="1" hidden="1">
      <c r="A14" s="114" t="s">
        <v>90</v>
      </c>
      <c r="B14" s="115" t="s">
        <v>91</v>
      </c>
      <c r="C14" s="51">
        <f>D14+G14</f>
        <v>0</v>
      </c>
      <c r="D14" s="51">
        <f>D15</f>
        <v>0</v>
      </c>
      <c r="E14" s="51">
        <f aca="true" t="shared" si="0" ref="E14:M14">E15</f>
        <v>0</v>
      </c>
      <c r="F14" s="51">
        <f t="shared" si="0"/>
        <v>0</v>
      </c>
      <c r="G14" s="51">
        <f t="shared" si="0"/>
        <v>0</v>
      </c>
      <c r="H14" s="51">
        <f t="shared" si="0"/>
        <v>0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 t="shared" si="0"/>
        <v>0</v>
      </c>
      <c r="M14" s="51">
        <f t="shared" si="0"/>
        <v>0</v>
      </c>
      <c r="N14" s="51">
        <f>H14+C14</f>
        <v>0</v>
      </c>
    </row>
    <row r="15" spans="1:14" s="20" customFormat="1" ht="17.25" customHeight="1" hidden="1">
      <c r="A15" s="116" t="s">
        <v>88</v>
      </c>
      <c r="B15" s="117" t="s">
        <v>92</v>
      </c>
      <c r="C15" s="44">
        <f aca="true" t="shared" si="1" ref="C15:C48">D15+G15</f>
        <v>0</v>
      </c>
      <c r="D15" s="66">
        <f>'додаток 3'!D13</f>
        <v>0</v>
      </c>
      <c r="E15" s="44">
        <f>'додаток 3'!E13</f>
        <v>0</v>
      </c>
      <c r="F15" s="66">
        <f>'додаток 3'!F13</f>
        <v>0</v>
      </c>
      <c r="G15" s="66">
        <f>'додаток 3'!G13</f>
        <v>0</v>
      </c>
      <c r="H15" s="44">
        <f>'додаток 3'!H13</f>
        <v>0</v>
      </c>
      <c r="I15" s="44">
        <f>'додаток 3'!I13</f>
        <v>0</v>
      </c>
      <c r="J15" s="44">
        <f>'додаток 3'!J13</f>
        <v>0</v>
      </c>
      <c r="K15" s="44">
        <f>'додаток 3'!K13</f>
        <v>0</v>
      </c>
      <c r="L15" s="44">
        <f>'додаток 3'!L13</f>
        <v>0</v>
      </c>
      <c r="M15" s="44">
        <f>'додаток 3'!M13</f>
        <v>0</v>
      </c>
      <c r="N15" s="40">
        <f>SUM(H15,C15)</f>
        <v>0</v>
      </c>
    </row>
    <row r="16" spans="1:15" ht="24.75" customHeight="1">
      <c r="A16" s="114" t="s">
        <v>69</v>
      </c>
      <c r="B16" s="115" t="s">
        <v>70</v>
      </c>
      <c r="C16" s="157">
        <f t="shared" si="1"/>
        <v>-445308.2</v>
      </c>
      <c r="D16" s="157">
        <f>'додаток 3'!D26+'додаток 3'!D28+'додаток 3'!D27</f>
        <v>12271.800000000003</v>
      </c>
      <c r="E16" s="51">
        <v>-29900</v>
      </c>
      <c r="F16" s="51"/>
      <c r="G16" s="51">
        <f>'додаток 3'!G26+'додаток 3'!G28</f>
        <v>-457580</v>
      </c>
      <c r="H16" s="51"/>
      <c r="I16" s="51"/>
      <c r="J16" s="51"/>
      <c r="K16" s="51"/>
      <c r="L16" s="51"/>
      <c r="M16" s="51"/>
      <c r="N16" s="157">
        <f>H16+C16</f>
        <v>-445308.2</v>
      </c>
      <c r="O16" s="33"/>
    </row>
    <row r="17" spans="1:15" ht="24.75" customHeight="1">
      <c r="A17" s="114" t="s">
        <v>34</v>
      </c>
      <c r="B17" s="115" t="s">
        <v>35</v>
      </c>
      <c r="C17" s="157">
        <f>D17+G17</f>
        <v>1779108.2</v>
      </c>
      <c r="D17" s="157">
        <f>'додаток 3'!D29+'додаток 3'!D30+'додаток 3'!D31+'додаток 3'!D32+'додаток 3'!D33+'додаток 3'!D35+'додаток 3'!D36+'додаток 3'!D38+'додаток 3'!D39</f>
        <v>1673959.2</v>
      </c>
      <c r="E17" s="51"/>
      <c r="F17" s="51">
        <f>'додаток 3'!F25</f>
        <v>1016800</v>
      </c>
      <c r="G17" s="51">
        <f>'додаток 3'!G30+'додаток 3'!G31+'додаток 3'!G33</f>
        <v>105149</v>
      </c>
      <c r="H17" s="51">
        <f>'додаток 3'!H29+'додаток 3'!H30+'додаток 3'!H37+'додаток 3'!H38</f>
        <v>0</v>
      </c>
      <c r="I17" s="51">
        <f>'додаток 3'!I29+'додаток 3'!I30+'додаток 3'!I37+'додаток 3'!I38</f>
        <v>0</v>
      </c>
      <c r="J17" s="51">
        <f>'додаток 3'!J29+'додаток 3'!J30+'додаток 3'!J37+'додаток 3'!J38</f>
        <v>0</v>
      </c>
      <c r="K17" s="51">
        <f>'додаток 3'!K29+'додаток 3'!K30+'додаток 3'!K37+'додаток 3'!K38</f>
        <v>0</v>
      </c>
      <c r="L17" s="51">
        <f>'додаток 3'!L29+'додаток 3'!L30+'додаток 3'!L37+'додаток 3'!L38</f>
        <v>0</v>
      </c>
      <c r="M17" s="51">
        <f>'додаток 3'!M29+'додаток 3'!M30+'додаток 3'!M37+'додаток 3'!M38</f>
        <v>0</v>
      </c>
      <c r="N17" s="157">
        <f>H17+C17</f>
        <v>1779108.2</v>
      </c>
      <c r="O17" s="33"/>
    </row>
    <row r="18" spans="1:15" ht="33" customHeight="1">
      <c r="A18" s="114" t="s">
        <v>46</v>
      </c>
      <c r="B18" s="115" t="s">
        <v>47</v>
      </c>
      <c r="C18" s="51">
        <f>D18+G18</f>
        <v>343106</v>
      </c>
      <c r="D18" s="51">
        <f>D19+D20+D21+D22+D23+D31+D24+D25+D27+D29</f>
        <v>294334</v>
      </c>
      <c r="E18" s="51"/>
      <c r="F18" s="51">
        <f>F19+F20+F21+F22+F23+F31+F24+F25+F27+F29</f>
        <v>123106</v>
      </c>
      <c r="G18" s="51">
        <f>G21+G22</f>
        <v>48772</v>
      </c>
      <c r="H18" s="51"/>
      <c r="I18" s="51"/>
      <c r="J18" s="51"/>
      <c r="K18" s="51"/>
      <c r="L18" s="51"/>
      <c r="M18" s="51"/>
      <c r="N18" s="51">
        <f>H18+C18</f>
        <v>343106</v>
      </c>
      <c r="O18" s="33"/>
    </row>
    <row r="19" spans="1:15" ht="44.25" customHeight="1" hidden="1">
      <c r="A19" s="118" t="s">
        <v>142</v>
      </c>
      <c r="B19" s="119" t="s">
        <v>143</v>
      </c>
      <c r="C19" s="44">
        <f t="shared" si="1"/>
        <v>0</v>
      </c>
      <c r="D19" s="120">
        <f>'додаток 3'!D66</f>
        <v>0</v>
      </c>
      <c r="E19" s="120">
        <f>'додаток 3'!E66</f>
        <v>0</v>
      </c>
      <c r="F19" s="120">
        <f>'додаток 3'!F66</f>
        <v>0</v>
      </c>
      <c r="G19" s="120">
        <f>'додаток 3'!G66</f>
        <v>0</v>
      </c>
      <c r="H19" s="120">
        <f>'додаток 3'!H66</f>
        <v>0</v>
      </c>
      <c r="I19" s="120">
        <f>'додаток 3'!I66</f>
        <v>0</v>
      </c>
      <c r="J19" s="120">
        <f>'додаток 3'!J66</f>
        <v>0</v>
      </c>
      <c r="K19" s="120">
        <f>'додаток 3'!K66</f>
        <v>0</v>
      </c>
      <c r="L19" s="120">
        <f>'додаток 3'!L66</f>
        <v>0</v>
      </c>
      <c r="M19" s="120">
        <f>'додаток 3'!M66</f>
        <v>0</v>
      </c>
      <c r="N19" s="40">
        <f aca="true" t="shared" si="2" ref="N19:N57">SUM(H19,C19)</f>
        <v>0</v>
      </c>
      <c r="O19" s="33"/>
    </row>
    <row r="20" spans="1:15" ht="34.5" customHeight="1">
      <c r="A20" s="118" t="s">
        <v>136</v>
      </c>
      <c r="B20" s="119" t="s">
        <v>137</v>
      </c>
      <c r="C20" s="44">
        <f t="shared" si="1"/>
        <v>80000</v>
      </c>
      <c r="D20" s="120">
        <v>80000</v>
      </c>
      <c r="E20" s="120">
        <f>'додаток 3'!E49</f>
        <v>0</v>
      </c>
      <c r="F20" s="120">
        <f>'додаток 3'!F49</f>
        <v>0</v>
      </c>
      <c r="G20" s="120">
        <f>'додаток 3'!G49</f>
        <v>0</v>
      </c>
      <c r="H20" s="120">
        <f>'додаток 3'!H49</f>
        <v>0</v>
      </c>
      <c r="I20" s="120">
        <f>'додаток 3'!I49</f>
        <v>0</v>
      </c>
      <c r="J20" s="120">
        <f>'додаток 3'!J49</f>
        <v>0</v>
      </c>
      <c r="K20" s="120">
        <f>'додаток 3'!K49</f>
        <v>0</v>
      </c>
      <c r="L20" s="120">
        <f>'додаток 3'!L49</f>
        <v>0</v>
      </c>
      <c r="M20" s="120">
        <f>'додаток 3'!M49</f>
        <v>0</v>
      </c>
      <c r="N20" s="40">
        <f t="shared" si="2"/>
        <v>80000</v>
      </c>
      <c r="O20" s="33"/>
    </row>
    <row r="21" spans="1:15" ht="30" customHeight="1">
      <c r="A21" s="118" t="s">
        <v>60</v>
      </c>
      <c r="B21" s="121" t="s">
        <v>61</v>
      </c>
      <c r="C21" s="44">
        <f t="shared" si="1"/>
        <v>37000</v>
      </c>
      <c r="D21" s="37">
        <f>'додаток 3'!D47</f>
        <v>28228</v>
      </c>
      <c r="E21" s="37">
        <f>'додаток 3'!E47</f>
        <v>0</v>
      </c>
      <c r="F21" s="37">
        <f>'додаток 3'!F47</f>
        <v>37000</v>
      </c>
      <c r="G21" s="37">
        <f>'додаток 3'!G47</f>
        <v>8772</v>
      </c>
      <c r="H21" s="37">
        <f>'додаток 3'!H47</f>
        <v>0</v>
      </c>
      <c r="I21" s="37">
        <f>'додаток 3'!I47</f>
        <v>0</v>
      </c>
      <c r="J21" s="37">
        <f>'додаток 3'!J47</f>
        <v>0</v>
      </c>
      <c r="K21" s="37">
        <f>'додаток 3'!K47</f>
        <v>0</v>
      </c>
      <c r="L21" s="37">
        <f>'додаток 3'!L47</f>
        <v>0</v>
      </c>
      <c r="M21" s="37">
        <f>'додаток 3'!M47</f>
        <v>0</v>
      </c>
      <c r="N21" s="40">
        <f>SUM(H21,C21)</f>
        <v>37000</v>
      </c>
      <c r="O21" s="33"/>
    </row>
    <row r="22" spans="1:15" ht="45.75" customHeight="1">
      <c r="A22" s="118" t="s">
        <v>62</v>
      </c>
      <c r="B22" s="117" t="s">
        <v>63</v>
      </c>
      <c r="C22" s="44">
        <f t="shared" si="1"/>
        <v>93506</v>
      </c>
      <c r="D22" s="37">
        <f>'додаток 3'!D48</f>
        <v>53506</v>
      </c>
      <c r="E22" s="37">
        <f>'додаток 3'!E48</f>
        <v>0</v>
      </c>
      <c r="F22" s="37">
        <f>'додаток 3'!F48</f>
        <v>53506</v>
      </c>
      <c r="G22" s="37">
        <f>'додаток 3'!G48</f>
        <v>40000</v>
      </c>
      <c r="H22" s="37">
        <f>'додаток 3'!H48</f>
        <v>0</v>
      </c>
      <c r="I22" s="37">
        <f>'додаток 3'!I48</f>
        <v>0</v>
      </c>
      <c r="J22" s="37">
        <f>'додаток 3'!J48</f>
        <v>0</v>
      </c>
      <c r="K22" s="37">
        <f>'додаток 3'!K48</f>
        <v>0</v>
      </c>
      <c r="L22" s="37">
        <f>'додаток 3'!L48</f>
        <v>0</v>
      </c>
      <c r="M22" s="37">
        <f>'додаток 3'!M48</f>
        <v>0</v>
      </c>
      <c r="N22" s="40">
        <f t="shared" si="2"/>
        <v>93506</v>
      </c>
      <c r="O22" s="33"/>
    </row>
    <row r="23" spans="1:15" ht="30.75" customHeight="1" hidden="1">
      <c r="A23" s="118" t="s">
        <v>64</v>
      </c>
      <c r="B23" s="117" t="s">
        <v>152</v>
      </c>
      <c r="C23" s="44">
        <f t="shared" si="1"/>
        <v>0</v>
      </c>
      <c r="D23" s="37"/>
      <c r="E23" s="37">
        <f>'додаток 3'!E52</f>
        <v>0</v>
      </c>
      <c r="F23" s="37"/>
      <c r="G23" s="37">
        <f>'додаток 3'!G52</f>
        <v>0</v>
      </c>
      <c r="H23" s="37">
        <f>'додаток 3'!H52</f>
        <v>0</v>
      </c>
      <c r="I23" s="37">
        <f>'додаток 3'!I52</f>
        <v>0</v>
      </c>
      <c r="J23" s="37">
        <f>'додаток 3'!J52</f>
        <v>0</v>
      </c>
      <c r="K23" s="37">
        <f>'додаток 3'!K52</f>
        <v>0</v>
      </c>
      <c r="L23" s="37">
        <f>'додаток 3'!L52</f>
        <v>0</v>
      </c>
      <c r="M23" s="37">
        <f>'додаток 3'!M52</f>
        <v>0</v>
      </c>
      <c r="N23" s="40">
        <f t="shared" si="2"/>
        <v>0</v>
      </c>
      <c r="O23" s="33"/>
    </row>
    <row r="24" spans="1:15" ht="33.75" customHeight="1">
      <c r="A24" s="87" t="s">
        <v>164</v>
      </c>
      <c r="B24" s="93" t="s">
        <v>165</v>
      </c>
      <c r="C24" s="44">
        <v>4500</v>
      </c>
      <c r="D24" s="37">
        <v>4500</v>
      </c>
      <c r="E24" s="37"/>
      <c r="F24" s="37">
        <v>4500</v>
      </c>
      <c r="G24" s="37"/>
      <c r="H24" s="37"/>
      <c r="I24" s="37"/>
      <c r="J24" s="37"/>
      <c r="K24" s="37"/>
      <c r="L24" s="37"/>
      <c r="M24" s="37"/>
      <c r="N24" s="40">
        <f t="shared" si="2"/>
        <v>4500</v>
      </c>
      <c r="O24" s="33"/>
    </row>
    <row r="25" spans="1:15" ht="34.5" customHeight="1">
      <c r="A25" s="87" t="s">
        <v>167</v>
      </c>
      <c r="B25" s="93" t="s">
        <v>168</v>
      </c>
      <c r="C25" s="44">
        <f>D25</f>
        <v>100000</v>
      </c>
      <c r="D25" s="37">
        <v>100000</v>
      </c>
      <c r="E25" s="37"/>
      <c r="F25" s="37"/>
      <c r="G25" s="37"/>
      <c r="H25" s="37"/>
      <c r="I25" s="37"/>
      <c r="J25" s="37"/>
      <c r="K25" s="37"/>
      <c r="L25" s="37"/>
      <c r="M25" s="37"/>
      <c r="N25" s="40">
        <f t="shared" si="2"/>
        <v>100000</v>
      </c>
      <c r="O25" s="33"/>
    </row>
    <row r="26" spans="1:15" ht="34.5" customHeight="1">
      <c r="A26" s="87" t="s">
        <v>120</v>
      </c>
      <c r="B26" s="93" t="s">
        <v>199</v>
      </c>
      <c r="C26" s="44">
        <f>D26</f>
        <v>100000</v>
      </c>
      <c r="D26" s="37">
        <f>100000</f>
        <v>100000</v>
      </c>
      <c r="E26" s="37"/>
      <c r="F26" s="37"/>
      <c r="G26" s="37"/>
      <c r="H26" s="37"/>
      <c r="I26" s="37"/>
      <c r="J26" s="37"/>
      <c r="K26" s="37"/>
      <c r="L26" s="37"/>
      <c r="M26" s="37"/>
      <c r="N26" s="40">
        <v>100000</v>
      </c>
      <c r="O26" s="33"/>
    </row>
    <row r="27" spans="1:15" ht="30.75" customHeight="1">
      <c r="A27" s="87" t="s">
        <v>166</v>
      </c>
      <c r="B27" s="88" t="s">
        <v>139</v>
      </c>
      <c r="C27" s="44">
        <v>5000</v>
      </c>
      <c r="D27" s="37">
        <v>5000</v>
      </c>
      <c r="E27" s="37"/>
      <c r="F27" s="37">
        <v>5000</v>
      </c>
      <c r="G27" s="37"/>
      <c r="H27" s="37"/>
      <c r="I27" s="37"/>
      <c r="J27" s="37"/>
      <c r="K27" s="37"/>
      <c r="L27" s="37"/>
      <c r="M27" s="37"/>
      <c r="N27" s="40">
        <f t="shared" si="2"/>
        <v>5000</v>
      </c>
      <c r="O27" s="33"/>
    </row>
    <row r="28" spans="1:15" ht="30.75" customHeight="1">
      <c r="A28" s="87" t="s">
        <v>120</v>
      </c>
      <c r="B28" s="93" t="s">
        <v>169</v>
      </c>
      <c r="C28" s="44">
        <v>5000</v>
      </c>
      <c r="D28" s="37">
        <v>5000</v>
      </c>
      <c r="E28" s="37"/>
      <c r="F28" s="37">
        <v>5000</v>
      </c>
      <c r="G28" s="37"/>
      <c r="H28" s="37"/>
      <c r="I28" s="37"/>
      <c r="J28" s="37"/>
      <c r="K28" s="37"/>
      <c r="L28" s="37"/>
      <c r="M28" s="37"/>
      <c r="N28" s="40">
        <f t="shared" si="2"/>
        <v>5000</v>
      </c>
      <c r="O28" s="33"/>
    </row>
    <row r="29" spans="1:15" ht="30.75" customHeight="1">
      <c r="A29" s="87" t="s">
        <v>171</v>
      </c>
      <c r="B29" s="93" t="s">
        <v>181</v>
      </c>
      <c r="C29" s="44">
        <v>7000</v>
      </c>
      <c r="D29" s="37">
        <v>7000</v>
      </c>
      <c r="E29" s="37"/>
      <c r="F29" s="37">
        <v>7000</v>
      </c>
      <c r="G29" s="37"/>
      <c r="H29" s="37"/>
      <c r="I29" s="37"/>
      <c r="J29" s="37"/>
      <c r="K29" s="37"/>
      <c r="L29" s="37"/>
      <c r="M29" s="37"/>
      <c r="N29" s="40">
        <f t="shared" si="2"/>
        <v>7000</v>
      </c>
      <c r="O29" s="33"/>
    </row>
    <row r="30" spans="1:15" ht="30.75" customHeight="1">
      <c r="A30" s="87" t="s">
        <v>64</v>
      </c>
      <c r="B30" s="93" t="s">
        <v>204</v>
      </c>
      <c r="C30" s="44">
        <f>D30+G30</f>
        <v>16100</v>
      </c>
      <c r="D30" s="37">
        <v>16100</v>
      </c>
      <c r="E30" s="37"/>
      <c r="F30" s="37">
        <v>16100</v>
      </c>
      <c r="G30" s="37"/>
      <c r="H30" s="37"/>
      <c r="I30" s="37"/>
      <c r="J30" s="37"/>
      <c r="K30" s="37"/>
      <c r="L30" s="37"/>
      <c r="M30" s="37"/>
      <c r="N30" s="40">
        <f t="shared" si="2"/>
        <v>16100</v>
      </c>
      <c r="O30" s="33"/>
    </row>
    <row r="31" spans="1:15" ht="54.75" customHeight="1">
      <c r="A31" s="87" t="s">
        <v>120</v>
      </c>
      <c r="B31" s="93" t="s">
        <v>152</v>
      </c>
      <c r="C31" s="44">
        <f t="shared" si="1"/>
        <v>16100</v>
      </c>
      <c r="D31" s="37">
        <v>16100</v>
      </c>
      <c r="E31" s="37"/>
      <c r="F31" s="37">
        <v>16100</v>
      </c>
      <c r="G31" s="37"/>
      <c r="H31" s="37"/>
      <c r="I31" s="37"/>
      <c r="J31" s="37"/>
      <c r="K31" s="37"/>
      <c r="L31" s="37"/>
      <c r="M31" s="37"/>
      <c r="N31" s="40">
        <f t="shared" si="2"/>
        <v>16100</v>
      </c>
      <c r="O31" s="33"/>
    </row>
    <row r="32" spans="1:15" ht="24" customHeight="1">
      <c r="A32" s="114">
        <v>110000</v>
      </c>
      <c r="B32" s="115" t="s">
        <v>48</v>
      </c>
      <c r="C32" s="51">
        <f>D32+G32</f>
        <v>351450</v>
      </c>
      <c r="D32" s="51">
        <f>'додаток 3'!D67</f>
        <v>118550</v>
      </c>
      <c r="E32" s="51">
        <f>'додаток 3'!E67</f>
        <v>0</v>
      </c>
      <c r="F32" s="51">
        <f>'додаток 3'!F67</f>
        <v>53900</v>
      </c>
      <c r="G32" s="51">
        <f>'додаток 3'!G67</f>
        <v>232900</v>
      </c>
      <c r="H32" s="122">
        <f>SUM(I32,L32)</f>
        <v>0</v>
      </c>
      <c r="I32" s="51">
        <f>'додаток 3'!I67</f>
        <v>0</v>
      </c>
      <c r="J32" s="51">
        <f>'додаток 3'!J67</f>
        <v>0</v>
      </c>
      <c r="K32" s="51">
        <f>'додаток 3'!K67</f>
        <v>0</v>
      </c>
      <c r="L32" s="51">
        <f>'додаток 3'!L67</f>
        <v>0</v>
      </c>
      <c r="M32" s="51">
        <f>'додаток 3'!M67</f>
        <v>0</v>
      </c>
      <c r="N32" s="123">
        <f t="shared" si="2"/>
        <v>351450</v>
      </c>
      <c r="O32" s="33"/>
    </row>
    <row r="33" spans="1:15" ht="24" customHeight="1">
      <c r="A33" s="114" t="s">
        <v>116</v>
      </c>
      <c r="B33" s="115" t="s">
        <v>117</v>
      </c>
      <c r="C33" s="51">
        <f t="shared" si="1"/>
        <v>19000</v>
      </c>
      <c r="D33" s="51">
        <f>D34</f>
        <v>19000</v>
      </c>
      <c r="E33" s="51"/>
      <c r="F33" s="51"/>
      <c r="G33" s="51"/>
      <c r="H33" s="122"/>
      <c r="I33" s="51"/>
      <c r="J33" s="51"/>
      <c r="K33" s="51"/>
      <c r="L33" s="51"/>
      <c r="M33" s="51"/>
      <c r="N33" s="123">
        <f t="shared" si="2"/>
        <v>19000</v>
      </c>
      <c r="O33" s="33"/>
    </row>
    <row r="34" spans="1:15" ht="18.75" customHeight="1">
      <c r="A34" s="116">
        <v>120300</v>
      </c>
      <c r="B34" s="163" t="s">
        <v>114</v>
      </c>
      <c r="C34" s="44">
        <f t="shared" si="1"/>
        <v>19000</v>
      </c>
      <c r="D34" s="120">
        <f>D36</f>
        <v>19000</v>
      </c>
      <c r="E34" s="120">
        <f aca="true" t="shared" si="3" ref="E34:N34">E36</f>
        <v>0</v>
      </c>
      <c r="F34" s="120">
        <f t="shared" si="3"/>
        <v>0</v>
      </c>
      <c r="G34" s="120">
        <f t="shared" si="3"/>
        <v>0</v>
      </c>
      <c r="H34" s="120">
        <f t="shared" si="3"/>
        <v>0</v>
      </c>
      <c r="I34" s="120">
        <f t="shared" si="3"/>
        <v>0</v>
      </c>
      <c r="J34" s="120">
        <f t="shared" si="3"/>
        <v>0</v>
      </c>
      <c r="K34" s="120">
        <f t="shared" si="3"/>
        <v>0</v>
      </c>
      <c r="L34" s="120">
        <f t="shared" si="3"/>
        <v>0</v>
      </c>
      <c r="M34" s="120">
        <f t="shared" si="3"/>
        <v>0</v>
      </c>
      <c r="N34" s="40">
        <f t="shared" si="3"/>
        <v>19000</v>
      </c>
      <c r="O34" s="33"/>
    </row>
    <row r="35" spans="1:15" ht="80.25" customHeight="1">
      <c r="A35" s="118" t="s">
        <v>54</v>
      </c>
      <c r="B35" s="93" t="s">
        <v>115</v>
      </c>
      <c r="C35" s="44">
        <v>19000</v>
      </c>
      <c r="D35" s="120">
        <v>19000</v>
      </c>
      <c r="E35" s="120"/>
      <c r="F35" s="120"/>
      <c r="G35" s="120"/>
      <c r="H35" s="120"/>
      <c r="I35" s="120"/>
      <c r="J35" s="120"/>
      <c r="K35" s="120"/>
      <c r="L35" s="120"/>
      <c r="M35" s="120"/>
      <c r="N35" s="40">
        <f>C35</f>
        <v>19000</v>
      </c>
      <c r="O35" s="33"/>
    </row>
    <row r="36" spans="1:15" ht="45" customHeight="1">
      <c r="A36" s="118" t="s">
        <v>208</v>
      </c>
      <c r="B36" s="160" t="s">
        <v>209</v>
      </c>
      <c r="C36" s="44">
        <f t="shared" si="1"/>
        <v>19000</v>
      </c>
      <c r="D36" s="120">
        <f>'додаток 3'!D16</f>
        <v>19000</v>
      </c>
      <c r="E36" s="124"/>
      <c r="F36" s="124"/>
      <c r="G36" s="124"/>
      <c r="H36" s="125"/>
      <c r="I36" s="124"/>
      <c r="J36" s="124"/>
      <c r="K36" s="124"/>
      <c r="L36" s="124"/>
      <c r="M36" s="124"/>
      <c r="N36" s="40">
        <f t="shared" si="2"/>
        <v>19000</v>
      </c>
      <c r="O36" s="33"/>
    </row>
    <row r="37" spans="1:15" ht="24" customHeight="1" hidden="1">
      <c r="A37" s="114">
        <v>130000</v>
      </c>
      <c r="B37" s="115" t="s">
        <v>49</v>
      </c>
      <c r="C37" s="51" t="e">
        <f t="shared" si="1"/>
        <v>#REF!</v>
      </c>
      <c r="D37" s="51" t="e">
        <f>'додаток 3'!D77+'додаток 3'!#REF!</f>
        <v>#REF!</v>
      </c>
      <c r="E37" s="51" t="e">
        <f>'додаток 3'!E77+'додаток 3'!#REF!</f>
        <v>#REF!</v>
      </c>
      <c r="F37" s="51" t="e">
        <f>'додаток 3'!F77+'додаток 3'!#REF!</f>
        <v>#REF!</v>
      </c>
      <c r="G37" s="51" t="e">
        <f>'додаток 3'!G77+'додаток 3'!#REF!</f>
        <v>#REF!</v>
      </c>
      <c r="H37" s="51" t="e">
        <f>'додаток 3'!H77+'додаток 3'!#REF!</f>
        <v>#REF!</v>
      </c>
      <c r="I37" s="51" t="e">
        <f>'додаток 3'!I77+'додаток 3'!#REF!</f>
        <v>#REF!</v>
      </c>
      <c r="J37" s="51" t="e">
        <f>'додаток 3'!J77+'додаток 3'!#REF!</f>
        <v>#REF!</v>
      </c>
      <c r="K37" s="51" t="e">
        <f>'додаток 3'!K77+'додаток 3'!#REF!</f>
        <v>#REF!</v>
      </c>
      <c r="L37" s="51" t="e">
        <f>'додаток 3'!L77+'додаток 3'!#REF!</f>
        <v>#REF!</v>
      </c>
      <c r="M37" s="51" t="e">
        <f>'додаток 3'!M77+'додаток 3'!#REF!</f>
        <v>#REF!</v>
      </c>
      <c r="N37" s="123" t="e">
        <f t="shared" si="2"/>
        <v>#REF!</v>
      </c>
      <c r="O37" s="33"/>
    </row>
    <row r="38" spans="1:15" ht="30.75" customHeight="1">
      <c r="A38" s="114">
        <v>150000</v>
      </c>
      <c r="B38" s="115" t="s">
        <v>82</v>
      </c>
      <c r="C38" s="51">
        <f>C39</f>
        <v>0</v>
      </c>
      <c r="D38" s="51">
        <f aca="true" t="shared" si="4" ref="D38:M38">D39</f>
        <v>0</v>
      </c>
      <c r="E38" s="51">
        <f t="shared" si="4"/>
        <v>0</v>
      </c>
      <c r="F38" s="51">
        <f t="shared" si="4"/>
        <v>0</v>
      </c>
      <c r="G38" s="51">
        <f t="shared" si="4"/>
        <v>0</v>
      </c>
      <c r="H38" s="51">
        <f>SUM(I38,L38)</f>
        <v>6586000</v>
      </c>
      <c r="I38" s="51">
        <f t="shared" si="4"/>
        <v>0</v>
      </c>
      <c r="J38" s="51">
        <f t="shared" si="4"/>
        <v>0</v>
      </c>
      <c r="K38" s="51">
        <f t="shared" si="4"/>
        <v>0</v>
      </c>
      <c r="L38" s="51">
        <f t="shared" si="4"/>
        <v>6586000</v>
      </c>
      <c r="M38" s="51">
        <f t="shared" si="4"/>
        <v>6586000</v>
      </c>
      <c r="N38" s="123">
        <f t="shared" si="2"/>
        <v>6586000</v>
      </c>
      <c r="O38" s="33"/>
    </row>
    <row r="39" spans="1:15" ht="26.25" customHeight="1">
      <c r="A39" s="116">
        <v>150101</v>
      </c>
      <c r="B39" s="117" t="s">
        <v>83</v>
      </c>
      <c r="C39" s="44">
        <f>'додаток 3'!C87</f>
        <v>0</v>
      </c>
      <c r="D39" s="44">
        <f>'додаток 3'!D87</f>
        <v>0</v>
      </c>
      <c r="E39" s="44">
        <f>'додаток 3'!E87</f>
        <v>0</v>
      </c>
      <c r="F39" s="44">
        <f>'додаток 3'!F87</f>
        <v>0</v>
      </c>
      <c r="G39" s="44">
        <f>'додаток 3'!G87</f>
        <v>0</v>
      </c>
      <c r="H39" s="44">
        <f>L39</f>
        <v>6586000</v>
      </c>
      <c r="I39" s="44">
        <f>'додаток 3'!I87+'додаток 3'!I44</f>
        <v>0</v>
      </c>
      <c r="J39" s="44">
        <f>'додаток 3'!J87+'додаток 3'!J44</f>
        <v>0</v>
      </c>
      <c r="K39" s="44">
        <f>'додаток 3'!K87+'додаток 3'!K44</f>
        <v>0</v>
      </c>
      <c r="L39" s="44">
        <f>L40+200000-100000</f>
        <v>6586000</v>
      </c>
      <c r="M39" s="44">
        <f>M40+200000-100000</f>
        <v>6586000</v>
      </c>
      <c r="N39" s="40">
        <f>SUM(H39,C39)</f>
        <v>6586000</v>
      </c>
      <c r="O39" s="33"/>
    </row>
    <row r="40" spans="1:15" ht="171.75" customHeight="1">
      <c r="A40" s="116" t="s">
        <v>120</v>
      </c>
      <c r="B40" s="126" t="s">
        <v>135</v>
      </c>
      <c r="C40" s="44">
        <f>'додаток 3'!C88</f>
        <v>0</v>
      </c>
      <c r="D40" s="44">
        <f>'додаток 3'!D88</f>
        <v>0</v>
      </c>
      <c r="E40" s="44">
        <f>'додаток 3'!E88</f>
        <v>0</v>
      </c>
      <c r="F40" s="44">
        <f>'додаток 3'!F88</f>
        <v>0</v>
      </c>
      <c r="G40" s="44">
        <f>'додаток 3'!G88</f>
        <v>0</v>
      </c>
      <c r="H40" s="44">
        <f>'додаток 3'!H88</f>
        <v>6486000</v>
      </c>
      <c r="I40" s="44">
        <f>'додаток 3'!I88</f>
        <v>0</v>
      </c>
      <c r="J40" s="44">
        <f>'додаток 3'!J88</f>
        <v>0</v>
      </c>
      <c r="K40" s="44">
        <f>'додаток 3'!K88</f>
        <v>0</v>
      </c>
      <c r="L40" s="66">
        <f>'додаток 3'!L88</f>
        <v>6486000</v>
      </c>
      <c r="M40" s="44">
        <f>'додаток 3'!M88</f>
        <v>6486000</v>
      </c>
      <c r="N40" s="40">
        <f t="shared" si="2"/>
        <v>6486000</v>
      </c>
      <c r="O40" s="33"/>
    </row>
    <row r="41" spans="1:15" ht="53.25" customHeight="1">
      <c r="A41" s="114" t="s">
        <v>197</v>
      </c>
      <c r="B41" s="51" t="s">
        <v>198</v>
      </c>
      <c r="C41" s="51">
        <f>C42</f>
        <v>190000</v>
      </c>
      <c r="D41" s="51">
        <f>D42</f>
        <v>190000</v>
      </c>
      <c r="E41" s="51">
        <f aca="true" t="shared" si="5" ref="E41:M41">E43+E42</f>
        <v>0</v>
      </c>
      <c r="F41" s="51">
        <f t="shared" si="5"/>
        <v>0</v>
      </c>
      <c r="G41" s="51">
        <f t="shared" si="5"/>
        <v>0</v>
      </c>
      <c r="H41" s="51">
        <f t="shared" si="5"/>
        <v>0</v>
      </c>
      <c r="I41" s="51">
        <f t="shared" si="5"/>
        <v>0</v>
      </c>
      <c r="J41" s="51">
        <f t="shared" si="5"/>
        <v>0</v>
      </c>
      <c r="K41" s="51">
        <f t="shared" si="5"/>
        <v>0</v>
      </c>
      <c r="L41" s="51">
        <f t="shared" si="5"/>
        <v>0</v>
      </c>
      <c r="M41" s="51">
        <f t="shared" si="5"/>
        <v>0</v>
      </c>
      <c r="N41" s="123">
        <f t="shared" si="2"/>
        <v>190000</v>
      </c>
      <c r="O41" s="33"/>
    </row>
    <row r="42" spans="1:15" ht="75" customHeight="1">
      <c r="A42" s="87" t="s">
        <v>97</v>
      </c>
      <c r="B42" s="100" t="s">
        <v>98</v>
      </c>
      <c r="C42" s="44">
        <f t="shared" si="1"/>
        <v>190000</v>
      </c>
      <c r="D42" s="124">
        <f>D43</f>
        <v>190000</v>
      </c>
      <c r="E42" s="124">
        <f>'додаток 3'!E82</f>
        <v>0</v>
      </c>
      <c r="F42" s="124">
        <f>'додаток 3'!F82</f>
        <v>0</v>
      </c>
      <c r="G42" s="124">
        <f>'додаток 3'!G82</f>
        <v>0</v>
      </c>
      <c r="H42" s="124">
        <f>'додаток 3'!H82</f>
        <v>0</v>
      </c>
      <c r="I42" s="124">
        <f>'додаток 3'!I82</f>
        <v>0</v>
      </c>
      <c r="J42" s="124">
        <f>'додаток 3'!J82</f>
        <v>0</v>
      </c>
      <c r="K42" s="124">
        <f>'додаток 3'!K82</f>
        <v>0</v>
      </c>
      <c r="L42" s="120">
        <f>'додаток 3'!L82</f>
        <v>0</v>
      </c>
      <c r="M42" s="120">
        <f>'додаток 3'!M82</f>
        <v>0</v>
      </c>
      <c r="N42" s="40">
        <f t="shared" si="2"/>
        <v>190000</v>
      </c>
      <c r="O42" s="33"/>
    </row>
    <row r="43" spans="1:15" ht="48" customHeight="1">
      <c r="A43" s="87" t="s">
        <v>120</v>
      </c>
      <c r="B43" s="154" t="s">
        <v>195</v>
      </c>
      <c r="C43" s="44">
        <f t="shared" si="1"/>
        <v>190000</v>
      </c>
      <c r="D43" s="66">
        <v>190000</v>
      </c>
      <c r="E43" s="66">
        <f aca="true" t="shared" si="6" ref="E43:M43">E44+E45+E46</f>
        <v>0</v>
      </c>
      <c r="F43" s="66">
        <f t="shared" si="6"/>
        <v>0</v>
      </c>
      <c r="G43" s="66">
        <f t="shared" si="6"/>
        <v>0</v>
      </c>
      <c r="H43" s="44"/>
      <c r="I43" s="66">
        <f t="shared" si="6"/>
        <v>0</v>
      </c>
      <c r="J43" s="66">
        <f t="shared" si="6"/>
        <v>0</v>
      </c>
      <c r="K43" s="66">
        <f t="shared" si="6"/>
        <v>0</v>
      </c>
      <c r="L43" s="66">
        <f t="shared" si="6"/>
        <v>0</v>
      </c>
      <c r="M43" s="66">
        <f t="shared" si="6"/>
        <v>0</v>
      </c>
      <c r="N43" s="40">
        <f t="shared" si="2"/>
        <v>190000</v>
      </c>
      <c r="O43" s="33"/>
    </row>
    <row r="44" spans="1:15" ht="45" customHeight="1" hidden="1">
      <c r="A44" s="127" t="s">
        <v>54</v>
      </c>
      <c r="B44" s="117" t="s">
        <v>107</v>
      </c>
      <c r="C44" s="44">
        <f t="shared" si="1"/>
        <v>0</v>
      </c>
      <c r="D44" s="66"/>
      <c r="E44" s="66">
        <f>'додаток 3'!E63</f>
        <v>0</v>
      </c>
      <c r="F44" s="66">
        <f>'додаток 3'!F63</f>
        <v>0</v>
      </c>
      <c r="G44" s="66">
        <f>'додаток 3'!G63</f>
        <v>0</v>
      </c>
      <c r="H44" s="66">
        <f>'додаток 3'!H63</f>
        <v>0</v>
      </c>
      <c r="I44" s="66">
        <f>'додаток 3'!I63</f>
        <v>0</v>
      </c>
      <c r="J44" s="66">
        <f>'додаток 3'!J63</f>
        <v>0</v>
      </c>
      <c r="K44" s="66">
        <f>'додаток 3'!K63</f>
        <v>0</v>
      </c>
      <c r="L44" s="66">
        <f>'додаток 3'!L63</f>
        <v>0</v>
      </c>
      <c r="M44" s="66">
        <f>'додаток 3'!M63</f>
        <v>0</v>
      </c>
      <c r="N44" s="40">
        <f t="shared" si="2"/>
        <v>0</v>
      </c>
      <c r="O44" s="33"/>
    </row>
    <row r="45" spans="1:15" ht="61.5" customHeight="1" hidden="1">
      <c r="A45" s="127"/>
      <c r="B45" s="117" t="s">
        <v>121</v>
      </c>
      <c r="C45" s="44">
        <f t="shared" si="1"/>
        <v>0</v>
      </c>
      <c r="D45" s="66">
        <f>'додаток 3'!D85</f>
        <v>0</v>
      </c>
      <c r="E45" s="66">
        <f>'додаток 3'!E85</f>
        <v>0</v>
      </c>
      <c r="F45" s="66">
        <f>'додаток 3'!F85</f>
        <v>0</v>
      </c>
      <c r="G45" s="66">
        <f>'додаток 3'!G85</f>
        <v>0</v>
      </c>
      <c r="H45" s="66">
        <f>'додаток 3'!H85</f>
        <v>0</v>
      </c>
      <c r="I45" s="66">
        <f>'додаток 3'!I85</f>
        <v>0</v>
      </c>
      <c r="J45" s="66">
        <f>'додаток 3'!J85</f>
        <v>0</v>
      </c>
      <c r="K45" s="66">
        <f>'додаток 3'!K85</f>
        <v>0</v>
      </c>
      <c r="L45" s="66">
        <f>'додаток 3'!L85</f>
        <v>0</v>
      </c>
      <c r="M45" s="66">
        <f>'додаток 3'!M85</f>
        <v>0</v>
      </c>
      <c r="N45" s="40">
        <f t="shared" si="2"/>
        <v>0</v>
      </c>
      <c r="O45" s="33"/>
    </row>
    <row r="46" spans="1:15" ht="95.25" customHeight="1" hidden="1">
      <c r="A46" s="127"/>
      <c r="B46" s="117" t="s">
        <v>134</v>
      </c>
      <c r="C46" s="44">
        <f t="shared" si="1"/>
        <v>0</v>
      </c>
      <c r="D46" s="66">
        <f>'додаток 3'!D64</f>
        <v>0</v>
      </c>
      <c r="E46" s="66">
        <f>'додаток 3'!E64</f>
        <v>0</v>
      </c>
      <c r="F46" s="66">
        <f>'додаток 3'!F64</f>
        <v>0</v>
      </c>
      <c r="G46" s="66">
        <f>'додаток 3'!G64</f>
        <v>0</v>
      </c>
      <c r="H46" s="66">
        <f>'додаток 3'!H64</f>
        <v>0</v>
      </c>
      <c r="I46" s="66">
        <f>'додаток 3'!I64</f>
        <v>0</v>
      </c>
      <c r="J46" s="66">
        <f>'додаток 3'!J64</f>
        <v>0</v>
      </c>
      <c r="K46" s="66">
        <f>'додаток 3'!K64</f>
        <v>0</v>
      </c>
      <c r="L46" s="66">
        <f>'додаток 3'!L64</f>
        <v>0</v>
      </c>
      <c r="M46" s="66">
        <f>'додаток 3'!M64</f>
        <v>0</v>
      </c>
      <c r="N46" s="40">
        <f t="shared" si="2"/>
        <v>0</v>
      </c>
      <c r="O46" s="33"/>
    </row>
    <row r="47" spans="1:15" ht="47.25" customHeight="1">
      <c r="A47" s="114">
        <v>210000</v>
      </c>
      <c r="B47" s="115" t="s">
        <v>108</v>
      </c>
      <c r="C47" s="51">
        <f t="shared" si="1"/>
        <v>26600</v>
      </c>
      <c r="D47" s="51">
        <f>D48</f>
        <v>26600</v>
      </c>
      <c r="E47" s="51">
        <f>E48</f>
        <v>0</v>
      </c>
      <c r="F47" s="51">
        <f>F48</f>
        <v>0</v>
      </c>
      <c r="G47" s="51">
        <f>G48</f>
        <v>0</v>
      </c>
      <c r="H47" s="122">
        <f>SUM(I47,L47)</f>
        <v>0</v>
      </c>
      <c r="I47" s="51">
        <f>I48</f>
        <v>0</v>
      </c>
      <c r="J47" s="51">
        <f>J48</f>
        <v>0</v>
      </c>
      <c r="K47" s="51">
        <f>K48</f>
        <v>0</v>
      </c>
      <c r="L47" s="51">
        <f>L48</f>
        <v>0</v>
      </c>
      <c r="M47" s="51">
        <f>M48</f>
        <v>0</v>
      </c>
      <c r="N47" s="123">
        <f t="shared" si="2"/>
        <v>26600</v>
      </c>
      <c r="O47" s="33"/>
    </row>
    <row r="48" spans="1:15" ht="42.75" customHeight="1">
      <c r="A48" s="116">
        <v>210110</v>
      </c>
      <c r="B48" s="93" t="s">
        <v>104</v>
      </c>
      <c r="C48" s="44">
        <f t="shared" si="1"/>
        <v>26600</v>
      </c>
      <c r="D48" s="128">
        <v>26600</v>
      </c>
      <c r="E48" s="128">
        <f>'додаток 3'!E60</f>
        <v>0</v>
      </c>
      <c r="F48" s="128">
        <f>'додаток 3'!F60</f>
        <v>0</v>
      </c>
      <c r="G48" s="128">
        <f>'додаток 3'!G60</f>
        <v>0</v>
      </c>
      <c r="H48" s="129">
        <f>'додаток 3'!H60</f>
        <v>0</v>
      </c>
      <c r="I48" s="129">
        <f>'додаток 3'!I60</f>
        <v>0</v>
      </c>
      <c r="J48" s="129">
        <f>'додаток 3'!J60</f>
        <v>0</v>
      </c>
      <c r="K48" s="129">
        <f>'додаток 3'!K60</f>
        <v>0</v>
      </c>
      <c r="L48" s="129">
        <f>'додаток 3'!L60</f>
        <v>0</v>
      </c>
      <c r="M48" s="129">
        <f>'додаток 3'!M60</f>
        <v>0</v>
      </c>
      <c r="N48" s="40">
        <f t="shared" si="2"/>
        <v>26600</v>
      </c>
      <c r="O48" s="33"/>
    </row>
    <row r="49" spans="1:15" ht="65.25" customHeight="1">
      <c r="A49" s="87" t="s">
        <v>120</v>
      </c>
      <c r="B49" s="155" t="s">
        <v>196</v>
      </c>
      <c r="C49" s="44">
        <f>D49</f>
        <v>26600</v>
      </c>
      <c r="D49" s="128">
        <v>26600</v>
      </c>
      <c r="E49" s="128"/>
      <c r="F49" s="128"/>
      <c r="G49" s="128"/>
      <c r="H49" s="129"/>
      <c r="I49" s="129"/>
      <c r="J49" s="129"/>
      <c r="K49" s="129"/>
      <c r="L49" s="129"/>
      <c r="M49" s="129"/>
      <c r="N49" s="40">
        <f t="shared" si="2"/>
        <v>26600</v>
      </c>
      <c r="O49" s="33"/>
    </row>
    <row r="50" spans="1:15" s="32" customFormat="1" ht="35.25" customHeight="1">
      <c r="A50" s="114" t="s">
        <v>12</v>
      </c>
      <c r="B50" s="115" t="s">
        <v>0</v>
      </c>
      <c r="C50" s="130">
        <f>C51+C55</f>
        <v>4382704</v>
      </c>
      <c r="D50" s="130">
        <f>D51</f>
        <v>79500</v>
      </c>
      <c r="E50" s="130">
        <f>E52+E53+E55+E51+E54</f>
        <v>0</v>
      </c>
      <c r="F50" s="130">
        <f>F52+F53+F55+F51+F54</f>
        <v>0</v>
      </c>
      <c r="G50" s="130">
        <f>G52+G53+G55+G51+G54</f>
        <v>4303204</v>
      </c>
      <c r="H50" s="130">
        <f aca="true" t="shared" si="7" ref="H50:M50">H52+H53+H55+H51</f>
        <v>0</v>
      </c>
      <c r="I50" s="130">
        <f t="shared" si="7"/>
        <v>0</v>
      </c>
      <c r="J50" s="130">
        <f t="shared" si="7"/>
        <v>0</v>
      </c>
      <c r="K50" s="130">
        <f t="shared" si="7"/>
        <v>0</v>
      </c>
      <c r="L50" s="130">
        <f t="shared" si="7"/>
        <v>0</v>
      </c>
      <c r="M50" s="130">
        <f t="shared" si="7"/>
        <v>0</v>
      </c>
      <c r="N50" s="123">
        <f>SUM(H50,C50)</f>
        <v>4382704</v>
      </c>
      <c r="O50" s="34"/>
    </row>
    <row r="51" spans="1:15" s="32" customFormat="1" ht="24.75" customHeight="1">
      <c r="A51" s="118" t="s">
        <v>138</v>
      </c>
      <c r="B51" s="121" t="s">
        <v>139</v>
      </c>
      <c r="C51" s="89">
        <f>SUM(G51,D51)</f>
        <v>79500</v>
      </c>
      <c r="D51" s="132">
        <f>D52+D53+D54</f>
        <v>79500</v>
      </c>
      <c r="E51" s="131"/>
      <c r="F51" s="131"/>
      <c r="G51" s="131"/>
      <c r="H51" s="131"/>
      <c r="I51" s="131"/>
      <c r="J51" s="131"/>
      <c r="K51" s="131"/>
      <c r="L51" s="131"/>
      <c r="M51" s="131"/>
      <c r="N51" s="40">
        <f t="shared" si="2"/>
        <v>79500</v>
      </c>
      <c r="O51" s="34"/>
    </row>
    <row r="52" spans="1:15" ht="101.25" customHeight="1">
      <c r="A52" s="95" t="s">
        <v>54</v>
      </c>
      <c r="B52" s="88" t="s">
        <v>193</v>
      </c>
      <c r="C52" s="89">
        <f>SUM(G52,D52)</f>
        <v>60000</v>
      </c>
      <c r="D52" s="64">
        <v>60000</v>
      </c>
      <c r="E52" s="64"/>
      <c r="F52" s="39"/>
      <c r="G52" s="39"/>
      <c r="H52" s="37"/>
      <c r="I52" s="39"/>
      <c r="J52" s="39"/>
      <c r="K52" s="39"/>
      <c r="L52" s="39"/>
      <c r="M52" s="39"/>
      <c r="N52" s="40">
        <f t="shared" si="2"/>
        <v>60000</v>
      </c>
      <c r="O52" s="33"/>
    </row>
    <row r="53" spans="1:15" ht="97.5" customHeight="1">
      <c r="A53" s="87"/>
      <c r="B53" s="99" t="s">
        <v>192</v>
      </c>
      <c r="C53" s="89">
        <f>SUM(G53,D53)</f>
        <v>19500</v>
      </c>
      <c r="D53" s="64">
        <v>19500</v>
      </c>
      <c r="E53" s="37"/>
      <c r="F53" s="39"/>
      <c r="G53" s="39"/>
      <c r="H53" s="37"/>
      <c r="I53" s="39"/>
      <c r="J53" s="39"/>
      <c r="K53" s="39"/>
      <c r="L53" s="39"/>
      <c r="M53" s="39"/>
      <c r="N53" s="40">
        <f t="shared" si="2"/>
        <v>19500</v>
      </c>
      <c r="O53" s="33"/>
    </row>
    <row r="54" spans="1:15" ht="36" customHeight="1" hidden="1">
      <c r="A54" s="87"/>
      <c r="B54" s="93" t="s">
        <v>191</v>
      </c>
      <c r="C54" s="89">
        <f>D54</f>
        <v>0</v>
      </c>
      <c r="D54" s="64"/>
      <c r="E54" s="37"/>
      <c r="F54" s="39"/>
      <c r="G54" s="39"/>
      <c r="H54" s="37"/>
      <c r="I54" s="39"/>
      <c r="J54" s="39"/>
      <c r="K54" s="39"/>
      <c r="L54" s="39"/>
      <c r="M54" s="39"/>
      <c r="N54" s="40">
        <f t="shared" si="2"/>
        <v>0</v>
      </c>
      <c r="O54" s="33"/>
    </row>
    <row r="55" spans="1:15" ht="66.75" customHeight="1">
      <c r="A55" s="133" t="s">
        <v>84</v>
      </c>
      <c r="B55" s="164" t="s">
        <v>85</v>
      </c>
      <c r="C55" s="89">
        <f>SUM(G55,D55)</f>
        <v>4303204</v>
      </c>
      <c r="D55" s="64"/>
      <c r="E55" s="64">
        <f>'додаток 3'!E95</f>
        <v>0</v>
      </c>
      <c r="F55" s="64">
        <f>'додаток 3'!F95</f>
        <v>0</v>
      </c>
      <c r="G55" s="131">
        <f>4532204-129000-100000</f>
        <v>4303204</v>
      </c>
      <c r="H55" s="64">
        <f>'додаток 3'!H95</f>
        <v>0</v>
      </c>
      <c r="I55" s="64">
        <f>'додаток 3'!I95</f>
        <v>0</v>
      </c>
      <c r="J55" s="64">
        <f>'додаток 3'!J95</f>
        <v>0</v>
      </c>
      <c r="K55" s="64">
        <f>'додаток 3'!K95</f>
        <v>0</v>
      </c>
      <c r="L55" s="64">
        <f>'додаток 3'!L95</f>
        <v>0</v>
      </c>
      <c r="M55" s="64">
        <f>'додаток 3'!M95</f>
        <v>0</v>
      </c>
      <c r="N55" s="40">
        <f t="shared" si="2"/>
        <v>4303204</v>
      </c>
      <c r="O55" s="33"/>
    </row>
    <row r="56" spans="1:15" s="48" customFormat="1" ht="27.75" customHeight="1">
      <c r="A56" s="134"/>
      <c r="B56" s="135" t="s">
        <v>26</v>
      </c>
      <c r="C56" s="136">
        <f>'додаток 3'!C99</f>
        <v>6646660</v>
      </c>
      <c r="D56" s="136">
        <f>'додаток 3'!D99</f>
        <v>2414215</v>
      </c>
      <c r="E56" s="136">
        <f>E16</f>
        <v>-29900</v>
      </c>
      <c r="F56" s="136">
        <f>'додаток 3'!F99</f>
        <v>1193806</v>
      </c>
      <c r="G56" s="136">
        <f>'додаток 3'!G99</f>
        <v>4232445</v>
      </c>
      <c r="H56" s="136">
        <f>'додаток 3'!H99</f>
        <v>6586000</v>
      </c>
      <c r="I56" s="136"/>
      <c r="J56" s="136"/>
      <c r="K56" s="136"/>
      <c r="L56" s="136">
        <f>L38</f>
        <v>6586000</v>
      </c>
      <c r="M56" s="136">
        <f>M38</f>
        <v>6586000</v>
      </c>
      <c r="N56" s="136">
        <f>N50+N47+N41+N38+N32+N18+N17+N16+N33</f>
        <v>13232660</v>
      </c>
      <c r="O56" s="47"/>
    </row>
    <row r="57" spans="1:15" s="32" customFormat="1" ht="27" customHeight="1">
      <c r="A57" s="137"/>
      <c r="B57" s="115" t="s">
        <v>13</v>
      </c>
      <c r="C57" s="51">
        <f>D57+F59</f>
        <v>5455</v>
      </c>
      <c r="D57" s="130">
        <f>D60+D59+D58</f>
        <v>5455</v>
      </c>
      <c r="E57" s="130">
        <f>E60</f>
        <v>0</v>
      </c>
      <c r="F57" s="130">
        <f>F60</f>
        <v>0</v>
      </c>
      <c r="G57" s="130">
        <f>G60</f>
        <v>0</v>
      </c>
      <c r="H57" s="130">
        <f aca="true" t="shared" si="8" ref="H57:M57">H60+H58</f>
        <v>0</v>
      </c>
      <c r="I57" s="130">
        <f t="shared" si="8"/>
        <v>0</v>
      </c>
      <c r="J57" s="130">
        <f t="shared" si="8"/>
        <v>0</v>
      </c>
      <c r="K57" s="130">
        <f t="shared" si="8"/>
        <v>0</v>
      </c>
      <c r="L57" s="130">
        <f t="shared" si="8"/>
        <v>0</v>
      </c>
      <c r="M57" s="130">
        <f t="shared" si="8"/>
        <v>0</v>
      </c>
      <c r="N57" s="123">
        <f t="shared" si="2"/>
        <v>5455</v>
      </c>
      <c r="O57" s="34"/>
    </row>
    <row r="58" spans="1:15" s="32" customFormat="1" ht="51.75" customHeight="1">
      <c r="A58" s="107" t="s">
        <v>188</v>
      </c>
      <c r="B58" s="100" t="s">
        <v>189</v>
      </c>
      <c r="C58" s="124">
        <v>-204000</v>
      </c>
      <c r="D58" s="131">
        <v>-204000</v>
      </c>
      <c r="E58" s="131"/>
      <c r="F58" s="131"/>
      <c r="G58" s="131"/>
      <c r="H58" s="131">
        <f>SUM(I58,L58)</f>
        <v>0</v>
      </c>
      <c r="I58" s="131"/>
      <c r="J58" s="131"/>
      <c r="K58" s="131"/>
      <c r="L58" s="131"/>
      <c r="M58" s="131"/>
      <c r="N58" s="40">
        <f>SUM(H58,C58)</f>
        <v>-204000</v>
      </c>
      <c r="O58" s="34"/>
    </row>
    <row r="59" spans="1:15" s="32" customFormat="1" ht="164.25" customHeight="1">
      <c r="A59" s="138" t="s">
        <v>160</v>
      </c>
      <c r="B59" s="139" t="s">
        <v>161</v>
      </c>
      <c r="C59" s="124">
        <v>209455</v>
      </c>
      <c r="D59" s="131">
        <v>209455</v>
      </c>
      <c r="E59" s="131"/>
      <c r="F59" s="131"/>
      <c r="G59" s="131"/>
      <c r="H59" s="131"/>
      <c r="I59" s="131"/>
      <c r="J59" s="131"/>
      <c r="K59" s="131"/>
      <c r="L59" s="131"/>
      <c r="M59" s="131"/>
      <c r="N59" s="40">
        <v>209455</v>
      </c>
      <c r="O59" s="34"/>
    </row>
    <row r="60" spans="1:15" s="32" customFormat="1" ht="22.5" customHeight="1" hidden="1">
      <c r="A60" s="118" t="s">
        <v>125</v>
      </c>
      <c r="B60" s="140" t="s">
        <v>127</v>
      </c>
      <c r="C60" s="44">
        <f>SUM(G60,D60)</f>
        <v>0</v>
      </c>
      <c r="D60" s="131">
        <f>D61+D62</f>
        <v>0</v>
      </c>
      <c r="E60" s="131">
        <f aca="true" t="shared" si="9" ref="E60:M60">E61+E62</f>
        <v>0</v>
      </c>
      <c r="F60" s="131">
        <f t="shared" si="9"/>
        <v>0</v>
      </c>
      <c r="G60" s="131">
        <f t="shared" si="9"/>
        <v>0</v>
      </c>
      <c r="H60" s="131">
        <f t="shared" si="9"/>
        <v>0</v>
      </c>
      <c r="I60" s="131">
        <f t="shared" si="9"/>
        <v>0</v>
      </c>
      <c r="J60" s="131">
        <f t="shared" si="9"/>
        <v>0</v>
      </c>
      <c r="K60" s="131">
        <f t="shared" si="9"/>
        <v>0</v>
      </c>
      <c r="L60" s="131">
        <f t="shared" si="9"/>
        <v>0</v>
      </c>
      <c r="M60" s="131">
        <f t="shared" si="9"/>
        <v>0</v>
      </c>
      <c r="N60" s="40">
        <f>SUM(H60,C60)</f>
        <v>0</v>
      </c>
      <c r="O60" s="34"/>
    </row>
    <row r="61" spans="1:15" ht="43.5" customHeight="1" hidden="1">
      <c r="A61" s="118" t="s">
        <v>54</v>
      </c>
      <c r="B61" s="139" t="s">
        <v>124</v>
      </c>
      <c r="C61" s="44">
        <f>SUM(G61,D61)</f>
        <v>0</v>
      </c>
      <c r="D61" s="39"/>
      <c r="E61" s="40"/>
      <c r="F61" s="40"/>
      <c r="G61" s="66"/>
      <c r="H61" s="44">
        <f>I61+L61</f>
        <v>0</v>
      </c>
      <c r="I61" s="40"/>
      <c r="J61" s="40"/>
      <c r="K61" s="40"/>
      <c r="L61" s="39"/>
      <c r="M61" s="40"/>
      <c r="N61" s="40">
        <f>SUM(H61,C61)</f>
        <v>0</v>
      </c>
      <c r="O61" s="33"/>
    </row>
    <row r="62" spans="1:15" ht="59.25" customHeight="1" hidden="1">
      <c r="A62" s="133"/>
      <c r="B62" s="139" t="s">
        <v>143</v>
      </c>
      <c r="C62" s="44">
        <f>SUM(G62,D62)</f>
        <v>0</v>
      </c>
      <c r="D62" s="39"/>
      <c r="E62" s="40"/>
      <c r="F62" s="40"/>
      <c r="G62" s="66"/>
      <c r="H62" s="44"/>
      <c r="I62" s="40"/>
      <c r="J62" s="40"/>
      <c r="K62" s="40"/>
      <c r="L62" s="39"/>
      <c r="M62" s="40"/>
      <c r="N62" s="40">
        <f>SUM(H62,C62)</f>
        <v>0</v>
      </c>
      <c r="O62" s="33"/>
    </row>
    <row r="63" spans="1:15" s="31" customFormat="1" ht="25.5" customHeight="1">
      <c r="A63" s="141"/>
      <c r="B63" s="141" t="s">
        <v>31</v>
      </c>
      <c r="C63" s="142">
        <f>C56+C57</f>
        <v>6652115</v>
      </c>
      <c r="D63" s="142">
        <f aca="true" t="shared" si="10" ref="D63:M63">D56+D57</f>
        <v>2419670</v>
      </c>
      <c r="E63" s="142">
        <f t="shared" si="10"/>
        <v>-29900</v>
      </c>
      <c r="F63" s="142">
        <f t="shared" si="10"/>
        <v>1193806</v>
      </c>
      <c r="G63" s="142">
        <f>G56+G57</f>
        <v>4232445</v>
      </c>
      <c r="H63" s="142">
        <f t="shared" si="10"/>
        <v>6586000</v>
      </c>
      <c r="I63" s="142">
        <f t="shared" si="10"/>
        <v>0</v>
      </c>
      <c r="J63" s="142">
        <f t="shared" si="10"/>
        <v>0</v>
      </c>
      <c r="K63" s="142">
        <f t="shared" si="10"/>
        <v>0</v>
      </c>
      <c r="L63" s="142">
        <f t="shared" si="10"/>
        <v>6586000</v>
      </c>
      <c r="M63" s="142">
        <f t="shared" si="10"/>
        <v>6586000</v>
      </c>
      <c r="N63" s="142">
        <f>N56+N57</f>
        <v>13238115</v>
      </c>
      <c r="O63" s="33"/>
    </row>
    <row r="64" spans="1:14" ht="15.75">
      <c r="A64" s="11"/>
      <c r="C64" s="21"/>
      <c r="D64" s="22"/>
      <c r="E64" s="22"/>
      <c r="F64" s="22"/>
      <c r="G64" s="22"/>
      <c r="H64" s="21"/>
      <c r="I64" s="22"/>
      <c r="J64" s="22"/>
      <c r="K64" s="22"/>
      <c r="L64" s="22"/>
      <c r="M64" s="22"/>
      <c r="N64" s="21"/>
    </row>
    <row r="65" spans="1:14" ht="21.75" customHeight="1">
      <c r="A65" s="11"/>
      <c r="B65" s="172" t="s">
        <v>71</v>
      </c>
      <c r="C65" s="172"/>
      <c r="D65" s="172"/>
      <c r="E65" s="23"/>
      <c r="F65" s="25"/>
      <c r="G65" s="26"/>
      <c r="H65" s="27"/>
      <c r="I65" s="26"/>
      <c r="J65" s="173" t="s">
        <v>66</v>
      </c>
      <c r="K65" s="173"/>
      <c r="L65" s="22"/>
      <c r="M65" s="22"/>
      <c r="N65" s="21"/>
    </row>
  </sheetData>
  <mergeCells count="20">
    <mergeCell ref="A6:N6"/>
    <mergeCell ref="C9:G9"/>
    <mergeCell ref="N9:N12"/>
    <mergeCell ref="H9:M9"/>
    <mergeCell ref="A9:A12"/>
    <mergeCell ref="J11:K11"/>
    <mergeCell ref="C10:C12"/>
    <mergeCell ref="D11:D12"/>
    <mergeCell ref="G11:G12"/>
    <mergeCell ref="A7:N7"/>
    <mergeCell ref="J65:K65"/>
    <mergeCell ref="B65:D65"/>
    <mergeCell ref="B9:B12"/>
    <mergeCell ref="H10:H12"/>
    <mergeCell ref="I11:I12"/>
    <mergeCell ref="I10:M10"/>
    <mergeCell ref="D10:G10"/>
    <mergeCell ref="E11:F11"/>
    <mergeCell ref="L11:L12"/>
    <mergeCell ref="M11:M12"/>
  </mergeCells>
  <printOptions horizontalCentered="1"/>
  <pageMargins left="0.1968503937007874" right="0.1968503937007874" top="0.3937007874015748" bottom="0.1968503937007874" header="0.31496062992125984" footer="0.1968503937007874"/>
  <pageSetup horizontalDpi="600" verticalDpi="600" orientation="landscape" paperSize="9" scale="62" r:id="rId2"/>
  <rowBreaks count="1" manualBreakCount="1">
    <brk id="49" max="13" man="1"/>
  </rowBreaks>
  <ignoredErrors>
    <ignoredError sqref="C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volodja</cp:lastModifiedBy>
  <cp:lastPrinted>2007-10-25T13:21:16Z</cp:lastPrinted>
  <dcterms:created xsi:type="dcterms:W3CDTF">2001-12-29T15:32:18Z</dcterms:created>
  <dcterms:modified xsi:type="dcterms:W3CDTF">2008-01-24T20:09:23Z</dcterms:modified>
  <cp:category/>
  <cp:version/>
  <cp:contentType/>
  <cp:contentStatus/>
</cp:coreProperties>
</file>