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1"/>
  </bookViews>
  <sheets>
    <sheet name="додаток 3" sheetId="1" r:id="rId1"/>
    <sheet name="додаток 2" sheetId="2" r:id="rId2"/>
  </sheets>
  <externalReferences>
    <externalReference r:id="rId5"/>
    <externalReference r:id="rId6"/>
  </externalReferences>
  <definedNames>
    <definedName name="_xlnm.Print_Titles" localSheetId="1">'додаток 2'!$9:$13</definedName>
    <definedName name="_xlnm.Print_Titles" localSheetId="0">'додаток 3'!$7:$10</definedName>
    <definedName name="_xlnm.Print_Area" localSheetId="1">'додаток 2'!$A$1:$N$54</definedName>
    <definedName name="_xlnm.Print_Area" localSheetId="0">'додаток 3'!$A$1:$N$100</definedName>
  </definedNames>
  <calcPr calcMode="manual" fullCalcOnLoad="1"/>
</workbook>
</file>

<file path=xl/sharedStrings.xml><?xml version="1.0" encoding="utf-8"?>
<sst xmlns="http://schemas.openxmlformats.org/spreadsheetml/2006/main" count="289" uniqueCount="180">
  <si>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</si>
  <si>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</si>
  <si>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</si>
  <si>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</si>
  <si>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</si>
  <si>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</si>
  <si>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</si>
  <si>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</si>
  <si>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</si>
  <si>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</si>
  <si>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</si>
  <si>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</si>
  <si>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</si>
  <si>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</si>
  <si>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</si>
  <si>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</si>
  <si>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</si>
  <si>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</si>
  <si>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</si>
  <si>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</si>
  <si>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</si>
  <si>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</si>
  <si>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</si>
  <si>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</si>
  <si>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</si>
  <si>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</si>
  <si>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</si>
  <si>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</si>
  <si>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</si>
  <si>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</si>
  <si>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</si>
  <si>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</si>
  <si>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030</t>
  </si>
  <si>
    <t xml:space="preserve">Управління охорони здоров’я </t>
  </si>
  <si>
    <t>080000</t>
  </si>
  <si>
    <t>Охорона здоров"я</t>
  </si>
  <si>
    <t>080101</t>
  </si>
  <si>
    <t>Лікарні</t>
  </si>
  <si>
    <t>Управління культури облдержадміністрації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</si>
  <si>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</si>
  <si>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</si>
  <si>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</si>
  <si>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</si>
  <si>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110502</t>
  </si>
  <si>
    <t>Iншi культурно-освiтнi заклади та заходи</t>
  </si>
  <si>
    <t>150</t>
  </si>
  <si>
    <t>Відділ з питань фізичної культури і  спорту  облдержадміністрації</t>
  </si>
  <si>
    <t>090000</t>
  </si>
  <si>
    <t>Соцiальний захист та соцiальне забезпечення</t>
  </si>
  <si>
    <t>Культура i мистецтво</t>
  </si>
  <si>
    <t>Фiзична культура i спорт</t>
  </si>
  <si>
    <t>050</t>
  </si>
  <si>
    <t>Головне управління праці та соціального захисту населення</t>
  </si>
  <si>
    <t>130104</t>
  </si>
  <si>
    <t>Видатки на утримання центрiв з iнвалiдного спорту i реабiлiтацiйних шкiл</t>
  </si>
  <si>
    <t>В т.ч.</t>
  </si>
  <si>
    <t>080201</t>
  </si>
  <si>
    <t xml:space="preserve">Спеціалізовані лікарні та інші спеціалізовані заклади </t>
  </si>
  <si>
    <t>080208</t>
  </si>
  <si>
    <t>Станції переливання крові</t>
  </si>
  <si>
    <t>110201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</si>
  <si>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</si>
  <si>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</si>
  <si>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</si>
  <si>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</si>
  <si>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091214</t>
  </si>
  <si>
    <t>Бiблiотеки</t>
  </si>
  <si>
    <t>В.Королюк</t>
  </si>
  <si>
    <t>020</t>
  </si>
  <si>
    <t>Управління  освіти та науки</t>
  </si>
  <si>
    <t>070000</t>
  </si>
  <si>
    <t>Освiта</t>
  </si>
  <si>
    <t>Перший заступник голови обласної ради</t>
  </si>
  <si>
    <t>104</t>
  </si>
  <si>
    <t>070303</t>
  </si>
  <si>
    <t>Дитячі будинки (в т.ч. сімейного типу, прийомні сім'ї)</t>
  </si>
  <si>
    <t>130107</t>
  </si>
  <si>
    <t>010</t>
  </si>
  <si>
    <t>Головне управління з питань внутрішньої політики та інформації облдержадміністрації</t>
  </si>
  <si>
    <t>Утримання та навчально-тренувальна робота дитячо-юнацьких спортивних шкiл</t>
  </si>
  <si>
    <t xml:space="preserve">Зміни видатків обласного  бюджету  на   2007 рік </t>
  </si>
  <si>
    <t>191</t>
  </si>
  <si>
    <t>Управління капітального будівництва облдержадміністрації</t>
  </si>
  <si>
    <t>Будiвництво</t>
  </si>
  <si>
    <t>Капiтальнi вкладення</t>
  </si>
  <si>
    <t>250306</t>
  </si>
  <si>
    <t>Кошти, що передаються із загального фонду бюджету до бюджету розвитку (спеціального фонду)</t>
  </si>
  <si>
    <t>001</t>
  </si>
  <si>
    <t xml:space="preserve">Обласна рада </t>
  </si>
  <si>
    <t>010116</t>
  </si>
  <si>
    <t>Утримання обласної ради</t>
  </si>
  <si>
    <t>010000</t>
  </si>
  <si>
    <t>Державне управлiння</t>
  </si>
  <si>
    <t>Органи мiсцевого самоврядування</t>
  </si>
  <si>
    <t>130102</t>
  </si>
  <si>
    <t>Проведення навчально-тренувальних зборiв i змагань</t>
  </si>
  <si>
    <t>200</t>
  </si>
  <si>
    <t>Головне управління агропромислового розвитку облдержадміністрації</t>
  </si>
  <si>
    <t>160903</t>
  </si>
  <si>
    <t>Програми в галузі сільського господарства, лісового господарства, рибальства та мисливства</t>
  </si>
  <si>
    <t>Програма розвитку галузі тваринництва області на 2007-2010 роки</t>
  </si>
  <si>
    <t>Утримання та навчально-тренувальна робота дитячо-юнацьких спортивних шкіл</t>
  </si>
  <si>
    <t>070802</t>
  </si>
  <si>
    <t>премії голови облдержадміністрації та голови обласної ради</t>
  </si>
  <si>
    <t>Зміни  розподілу видатків обласного бюджету на 2007 рік
за головними розпорядниками коштів</t>
  </si>
  <si>
    <t>070</t>
  </si>
  <si>
    <t xml:space="preserve">Управління з питань НС та ЦЗН </t>
  </si>
  <si>
    <t>210110</t>
  </si>
  <si>
    <t>Заходи з організації рятування на водах</t>
  </si>
  <si>
    <t>Програма організації рятування людей на водних об"єктах Рівненської області на 2005-2008 роки</t>
  </si>
  <si>
    <t>180410</t>
  </si>
  <si>
    <t xml:space="preserve">Інші заходи, пов"язані з економічною діяльністю </t>
  </si>
  <si>
    <t>Програма створення страхового фонду документації Рівненської області на 2006-2010 роки</t>
  </si>
  <si>
    <t>Запобігання та лiквiдацiя надзвичайних ситуацiй та наслiдкiв стихiйного лиха</t>
  </si>
  <si>
    <t>Iншi послуги, пов'язанi з економiчною дiяльнiстю</t>
  </si>
  <si>
    <t>Інші заходи, пов"язані з економічною діяльністю</t>
  </si>
  <si>
    <t>060</t>
  </si>
  <si>
    <t>Відділ у справах сім‘ї та молоді облдержадміністрації</t>
  </si>
  <si>
    <t>091108</t>
  </si>
  <si>
    <t>120300</t>
  </si>
  <si>
    <t>Книговидання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</si>
  <si>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</si>
  <si>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120000</t>
  </si>
  <si>
    <t>Засоби масової інформації</t>
  </si>
  <si>
    <t>Управління з питань будівництва та архітектури облдержадміністрації</t>
  </si>
  <si>
    <t>190</t>
  </si>
  <si>
    <t>в т.ч.:</t>
  </si>
  <si>
    <t>Програма забезпечення містобудівною документацією населених пунктів та території Рівненської області на 2006 - 2010 роки</t>
  </si>
  <si>
    <t>160</t>
  </si>
  <si>
    <t>Головне управління промисловості та розвитку інфраструктури облдержадміністрації</t>
  </si>
  <si>
    <t>Обласна комплексна програма енергозбереження на період 2004 -2010 років</t>
  </si>
  <si>
    <t>250380</t>
  </si>
  <si>
    <t>Інші субвенції (місцевим бюджетам області на здійснення енергозберігаючих заходів)</t>
  </si>
  <si>
    <t xml:space="preserve">Інші субвенції </t>
  </si>
  <si>
    <t>Відділ міжнародного співробітництва та європейської інтеграції облдержадміністрації</t>
  </si>
  <si>
    <t>018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</si>
  <si>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</si>
  <si>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 т.ч.</t>
  </si>
  <si>
    <t>Обласна програма співпраці із закордонними українцями на період до 2010 року</t>
  </si>
  <si>
    <t>250339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</si>
  <si>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</si>
  <si>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150101</t>
  </si>
  <si>
    <t>250913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</si>
  <si>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</si>
  <si>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</si>
  <si>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Обласна програма формування регіонального, місцевих та об"єктових фондів матеріально - технічних резервів для запобігання, ліквідації наслідків надзвичайних ситуацій техногенного та природного характеру на 2006 - 2010 роки</t>
  </si>
  <si>
    <t>За рахунок 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</si>
  <si>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090412</t>
  </si>
  <si>
    <t>Інші видатки на соціальний захист населення</t>
  </si>
  <si>
    <t>250404</t>
  </si>
  <si>
    <t>Інші видатки</t>
  </si>
  <si>
    <t>072</t>
  </si>
  <si>
    <t>Управління у справах захисту населення від наслідків аварії на ЧАЕС</t>
  </si>
  <si>
    <t>090212</t>
  </si>
  <si>
    <t>Пільгове медичне обслуговування громадян, які постраждали внаслідок Чорнобильської катастрофи</t>
  </si>
  <si>
    <t>Інші субвенції (Пільгове медичне обслуговування громадян, які постраждали внаслідок Чорнобильської катастрофи)</t>
  </si>
  <si>
    <t>110202</t>
  </si>
  <si>
    <t>Музеї i виставки</t>
  </si>
  <si>
    <t>110204</t>
  </si>
  <si>
    <t>Палаци i будинки культури, клуби та iншi заклади клубного типу</t>
  </si>
  <si>
    <t>180409</t>
  </si>
  <si>
    <t>070301</t>
  </si>
  <si>
    <t>Загальноосвітні школи-інтернати, загальноосвітні санаторні школи-інтернати</t>
  </si>
  <si>
    <t>070304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</si>
  <si>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</si>
  <si>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</si>
  <si>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Центр з надання соцпослуг інвалідам</t>
  </si>
  <si>
    <t>Внески органів влади АР Крим та органів місцевого самоврядування у статутні фонди суб"єктів підприємницької діяльності (внески у статутний фонд ОКП „Міжнародний аеропорт Рівне” )</t>
  </si>
  <si>
    <t>070601</t>
  </si>
  <si>
    <t>Вищі навчальн заклади І та ІІ рівнів акредитації</t>
  </si>
  <si>
    <t>081001</t>
  </si>
  <si>
    <t>Медико-соціальні експертні комісії</t>
  </si>
  <si>
    <t>Програма розвитку міжнародної та міжрегіональної співпраці</t>
  </si>
  <si>
    <t>230</t>
  </si>
  <si>
    <t>Головне управління економіки облдержадміністрації</t>
  </si>
  <si>
    <t>Обласна програма відпочинку та оздоровлення дітей на період до 2008 року</t>
  </si>
  <si>
    <t xml:space="preserve">Методична робота, iншi заходи у сфері народної освiти </t>
  </si>
  <si>
    <t>Витрати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</si>
  <si>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</si>
  <si>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Програма забезпечення області продовольчим зерном на 2007-2008 маркетинговий рік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</si>
</sst>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  <numFmt numFmtId="185" formatCode="#,##0.0000"/>
  </numFmts>
  <fonts count="7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b/>
      <sz val="1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sz val="10"/>
      <name val="Arial Cyr"/>
      <family val="0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3" fillId="36" borderId="10" xfId="0" applyNumberFormat="1" applyFont="1" applyFill="1" applyBorder="1" applyAlignment="1">
      <alignment horizontal="center" vertical="top" wrapText="1"/>
    </xf>
    <xf numFmtId="3" fontId="12" fillId="35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Border="1" applyAlignment="1" applyProtection="1">
      <alignment vertical="top"/>
      <protection locked="0"/>
    </xf>
    <xf numFmtId="3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0" fillId="0" borderId="14" xfId="0" applyNumberFormat="1" applyBorder="1" applyAlignment="1" applyProtection="1">
      <alignment vertical="top"/>
      <protection locked="0"/>
    </xf>
    <xf numFmtId="175" fontId="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2" fillId="0" borderId="0" xfId="0" applyNumberFormat="1" applyFont="1" applyFill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2" fillId="35" borderId="10" xfId="0" applyNumberFormat="1" applyFont="1" applyFill="1" applyBorder="1" applyAlignment="1">
      <alignment horizontal="center" vertical="top"/>
    </xf>
    <xf numFmtId="3" fontId="28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1" fillId="35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0" fontId="26" fillId="0" borderId="10" xfId="0" applyNumberFormat="1" applyFont="1" applyFill="1" applyBorder="1" applyAlignment="1">
      <alignment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49" fontId="24" fillId="35" borderId="10" xfId="0" applyNumberFormat="1" applyFont="1" applyFill="1" applyBorder="1" applyAlignment="1">
      <alignment vertical="top" wrapText="1"/>
    </xf>
    <xf numFmtId="3" fontId="22" fillId="35" borderId="10" xfId="0" applyNumberFormat="1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30" fillId="35" borderId="10" xfId="0" applyNumberFormat="1" applyFont="1" applyFill="1" applyBorder="1" applyAlignment="1" applyProtection="1">
      <alignment horizontal="center" vertical="top" wrapText="1"/>
      <protection locked="0"/>
    </xf>
    <xf numFmtId="49" fontId="14" fillId="35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9" fontId="22" fillId="35" borderId="10" xfId="42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3" fillId="36" borderId="10" xfId="0" applyNumberFormat="1" applyFont="1" applyFill="1" applyBorder="1" applyAlignment="1">
      <alignment horizontal="center" vertical="top" wrapText="1"/>
    </xf>
    <xf numFmtId="49" fontId="13" fillId="36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3" fontId="13" fillId="36" borderId="10" xfId="0" applyNumberFormat="1" applyFont="1" applyFill="1" applyBorder="1" applyAlignment="1">
      <alignment vertical="top" wrapText="1"/>
    </xf>
    <xf numFmtId="3" fontId="11" fillId="36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36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vertical="top" wrapText="1"/>
    </xf>
    <xf numFmtId="3" fontId="9" fillId="36" borderId="10" xfId="0" applyNumberFormat="1" applyFont="1" applyFill="1" applyBorder="1" applyAlignment="1">
      <alignment horizontal="center" vertical="top"/>
    </xf>
    <xf numFmtId="49" fontId="10" fillId="36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vertical="top" wrapText="1"/>
    </xf>
    <xf numFmtId="0" fontId="28" fillId="0" borderId="10" xfId="53" applyNumberFormat="1" applyFont="1" applyBorder="1" applyAlignment="1">
      <alignment vertical="center" wrapText="1"/>
      <protection/>
    </xf>
    <xf numFmtId="49" fontId="23" fillId="36" borderId="10" xfId="0" applyNumberFormat="1" applyFont="1" applyFill="1" applyBorder="1" applyAlignment="1">
      <alignment horizontal="center" vertical="top" wrapText="1"/>
    </xf>
    <xf numFmtId="3" fontId="23" fillId="36" borderId="10" xfId="0" applyNumberFormat="1" applyFont="1" applyFill="1" applyBorder="1" applyAlignment="1">
      <alignment horizontal="center" vertical="top"/>
    </xf>
    <xf numFmtId="3" fontId="34" fillId="0" borderId="2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textRotation="255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textRotation="255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2</xdr:col>
      <xdr:colOff>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28650" y="1428750"/>
          <a:ext cx="22860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11</xdr:col>
      <xdr:colOff>447675</xdr:colOff>
      <xdr:row>0</xdr:row>
      <xdr:rowOff>38100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3220700" y="38100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438275" y="161925"/>
          <a:ext cx="1053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34750" y="28575"/>
          <a:ext cx="31813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2007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7</xdr:row>
      <xdr:rowOff>200025</xdr:rowOff>
    </xdr:from>
    <xdr:to>
      <xdr:col>12</xdr:col>
      <xdr:colOff>304800</xdr:colOff>
      <xdr:row>7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1676400"/>
          <a:ext cx="1214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(27.07.07)"/>
    </sheetNames>
    <sheetDataSet>
      <sheetData sheetId="0">
        <row r="27">
          <cell r="C27">
            <v>6442000</v>
          </cell>
          <cell r="D27">
            <v>2831600</v>
          </cell>
          <cell r="E27">
            <v>13334300</v>
          </cell>
          <cell r="F27">
            <v>9273600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">
          <cell r="C17">
            <v>143300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showZeros="0" tabSelected="1" view="pageBreakPreview" zoomScale="75" zoomScaleNormal="75" zoomScaleSheetLayoutView="75" zoomScalePageLayoutView="0" workbookViewId="0" topLeftCell="A7">
      <pane xSplit="3" ySplit="5" topLeftCell="D76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M32" sqref="M32"/>
    </sheetView>
  </sheetViews>
  <sheetFormatPr defaultColWidth="9.33203125" defaultRowHeight="12.75"/>
  <cols>
    <col min="1" max="1" width="10.83203125" style="17" customWidth="1"/>
    <col min="2" max="2" width="40.16015625" style="12" customWidth="1"/>
    <col min="3" max="3" width="19.33203125" style="1" customWidth="1"/>
    <col min="4" max="7" width="19.33203125" style="0" customWidth="1"/>
    <col min="8" max="8" width="19.33203125" style="5" customWidth="1"/>
    <col min="9" max="13" width="18.83203125" style="0" customWidth="1"/>
    <col min="14" max="14" width="20.83203125" style="1" customWidth="1"/>
    <col min="18" max="18" width="10.66015625" style="0" bestFit="1" customWidth="1"/>
  </cols>
  <sheetData>
    <row r="1" spans="1:3" ht="12.75">
      <c r="A1" s="42"/>
      <c r="B1" s="41"/>
      <c r="C1" s="43"/>
    </row>
    <row r="2" spans="1:3" ht="12.75">
      <c r="A2" s="42"/>
      <c r="B2" s="41"/>
      <c r="C2" s="43"/>
    </row>
    <row r="3" spans="1:3" ht="12.75">
      <c r="A3" s="42"/>
      <c r="B3" s="41"/>
      <c r="C3" s="43"/>
    </row>
    <row r="4" spans="1:3" ht="12.75">
      <c r="A4" s="42"/>
      <c r="B4" s="41"/>
      <c r="C4" s="43"/>
    </row>
    <row r="5" spans="1:14" ht="49.5" customHeight="1">
      <c r="A5" s="14"/>
      <c r="B5" s="151" t="s">
        <v>104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N5" s="13" t="s">
        <v>22</v>
      </c>
    </row>
    <row r="6" spans="1:14" ht="10.5" customHeight="1">
      <c r="A6" s="14"/>
      <c r="B6" s="41"/>
      <c r="C6" s="68"/>
      <c r="N6" s="13"/>
    </row>
    <row r="7" spans="1:14" ht="26.25" customHeight="1">
      <c r="A7" s="152" t="s">
        <v>24</v>
      </c>
      <c r="B7" s="76" t="s">
        <v>11</v>
      </c>
      <c r="C7" s="148" t="s">
        <v>4</v>
      </c>
      <c r="D7" s="148"/>
      <c r="E7" s="148"/>
      <c r="F7" s="148"/>
      <c r="G7" s="148"/>
      <c r="H7" s="148" t="s">
        <v>6</v>
      </c>
      <c r="I7" s="148"/>
      <c r="J7" s="148"/>
      <c r="K7" s="148"/>
      <c r="L7" s="148"/>
      <c r="M7" s="148"/>
      <c r="N7" s="146" t="s">
        <v>3</v>
      </c>
    </row>
    <row r="8" spans="1:14" ht="15.75">
      <c r="A8" s="152"/>
      <c r="B8" s="77"/>
      <c r="C8" s="148" t="s">
        <v>5</v>
      </c>
      <c r="D8" s="148" t="s">
        <v>9</v>
      </c>
      <c r="E8" s="148"/>
      <c r="F8" s="148"/>
      <c r="G8" s="148"/>
      <c r="H8" s="148" t="s">
        <v>5</v>
      </c>
      <c r="I8" s="148" t="s">
        <v>9</v>
      </c>
      <c r="J8" s="148"/>
      <c r="K8" s="148"/>
      <c r="L8" s="148"/>
      <c r="M8" s="79"/>
      <c r="N8" s="146"/>
    </row>
    <row r="9" spans="1:14" ht="23.25" customHeight="1">
      <c r="A9" s="152"/>
      <c r="B9" s="77"/>
      <c r="C9" s="148"/>
      <c r="D9" s="149" t="s">
        <v>7</v>
      </c>
      <c r="E9" s="148" t="s">
        <v>10</v>
      </c>
      <c r="F9" s="148"/>
      <c r="G9" s="150" t="s">
        <v>18</v>
      </c>
      <c r="H9" s="148"/>
      <c r="I9" s="149" t="s">
        <v>20</v>
      </c>
      <c r="J9" s="148" t="s">
        <v>10</v>
      </c>
      <c r="K9" s="148"/>
      <c r="L9" s="150" t="s">
        <v>18</v>
      </c>
      <c r="M9" s="150" t="s">
        <v>21</v>
      </c>
      <c r="N9" s="146"/>
    </row>
    <row r="10" spans="1:14" ht="53.25" customHeight="1">
      <c r="A10" s="75" t="s">
        <v>23</v>
      </c>
      <c r="B10" s="78" t="s">
        <v>25</v>
      </c>
      <c r="C10" s="148"/>
      <c r="D10" s="149"/>
      <c r="E10" s="80" t="s">
        <v>16</v>
      </c>
      <c r="F10" s="80" t="s">
        <v>17</v>
      </c>
      <c r="G10" s="150"/>
      <c r="H10" s="148"/>
      <c r="I10" s="149"/>
      <c r="J10" s="80" t="s">
        <v>16</v>
      </c>
      <c r="K10" s="80" t="s">
        <v>17</v>
      </c>
      <c r="L10" s="150"/>
      <c r="M10" s="150"/>
      <c r="N10" s="147"/>
    </row>
    <row r="11" spans="1:14" ht="18" customHeight="1">
      <c r="A11" s="81">
        <v>1</v>
      </c>
      <c r="B11" s="82">
        <v>2</v>
      </c>
      <c r="C11" s="83">
        <v>3</v>
      </c>
      <c r="D11" s="84">
        <v>4</v>
      </c>
      <c r="E11" s="84">
        <v>5</v>
      </c>
      <c r="F11" s="84">
        <v>6</v>
      </c>
      <c r="G11" s="84">
        <v>7</v>
      </c>
      <c r="H11" s="83" t="s">
        <v>19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3" t="s">
        <v>2</v>
      </c>
    </row>
    <row r="12" spans="1:14" ht="34.5" customHeight="1">
      <c r="A12" s="85" t="s">
        <v>87</v>
      </c>
      <c r="B12" s="109" t="s">
        <v>88</v>
      </c>
      <c r="C12" s="46">
        <f aca="true" t="shared" si="0" ref="C12:C72">D12+G12</f>
        <v>83600</v>
      </c>
      <c r="D12" s="46">
        <f>D13</f>
        <v>-51000</v>
      </c>
      <c r="E12" s="46">
        <f aca="true" t="shared" si="1" ref="E12:M12">E13</f>
        <v>0</v>
      </c>
      <c r="F12" s="46">
        <f t="shared" si="1"/>
        <v>-26000</v>
      </c>
      <c r="G12" s="46">
        <f t="shared" si="1"/>
        <v>134600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aca="true" t="shared" si="2" ref="N12:N64">SUM(H12,C12)</f>
        <v>83600</v>
      </c>
    </row>
    <row r="13" spans="1:14" ht="30" customHeight="1">
      <c r="A13" s="87" t="s">
        <v>89</v>
      </c>
      <c r="B13" s="110" t="s">
        <v>90</v>
      </c>
      <c r="C13" s="89">
        <f>SUM(G13,D13)</f>
        <v>83600</v>
      </c>
      <c r="D13" s="70">
        <v>-51000</v>
      </c>
      <c r="E13" s="70"/>
      <c r="F13" s="70">
        <v>-26000</v>
      </c>
      <c r="G13" s="70">
        <f>83600+51000</f>
        <v>134600</v>
      </c>
      <c r="H13" s="90"/>
      <c r="I13" s="91"/>
      <c r="J13" s="91"/>
      <c r="K13" s="91"/>
      <c r="L13" s="91"/>
      <c r="M13" s="91"/>
      <c r="N13" s="40">
        <f t="shared" si="2"/>
        <v>83600</v>
      </c>
    </row>
    <row r="14" spans="1:14" s="45" customFormat="1" ht="67.5" customHeight="1">
      <c r="A14" s="85" t="s">
        <v>77</v>
      </c>
      <c r="B14" s="92" t="s">
        <v>78</v>
      </c>
      <c r="C14" s="46">
        <f t="shared" si="0"/>
        <v>80000</v>
      </c>
      <c r="D14" s="46">
        <f>D15</f>
        <v>80000</v>
      </c>
      <c r="E14" s="46">
        <f aca="true" t="shared" si="3" ref="E14:M14">E15</f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46">
        <f t="shared" si="2"/>
        <v>80000</v>
      </c>
    </row>
    <row r="15" spans="1:14" s="45" customFormat="1" ht="30" customHeight="1">
      <c r="A15" s="87" t="s">
        <v>119</v>
      </c>
      <c r="B15" s="110" t="s">
        <v>120</v>
      </c>
      <c r="C15" s="89">
        <f>SUM(G15,D15)</f>
        <v>80000</v>
      </c>
      <c r="D15" s="70">
        <f>D16</f>
        <v>80000</v>
      </c>
      <c r="E15" s="70">
        <f aca="true" t="shared" si="4" ref="E15:M15">E16</f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40">
        <f t="shared" si="2"/>
        <v>80000</v>
      </c>
    </row>
    <row r="16" spans="1:14" s="45" customFormat="1" ht="84" customHeight="1">
      <c r="A16" s="87" t="s">
        <v>126</v>
      </c>
      <c r="B16" s="110" t="s">
        <v>121</v>
      </c>
      <c r="C16" s="89">
        <f>SUM(G16,D16)</f>
        <v>80000</v>
      </c>
      <c r="D16" s="70">
        <v>80000</v>
      </c>
      <c r="E16" s="67"/>
      <c r="F16" s="67"/>
      <c r="G16" s="67"/>
      <c r="H16" s="67"/>
      <c r="I16" s="67"/>
      <c r="J16" s="67"/>
      <c r="K16" s="67"/>
      <c r="L16" s="67"/>
      <c r="M16" s="67"/>
      <c r="N16" s="40">
        <f t="shared" si="2"/>
        <v>80000</v>
      </c>
    </row>
    <row r="17" spans="1:14" ht="48" customHeight="1">
      <c r="A17" s="85" t="s">
        <v>135</v>
      </c>
      <c r="B17" s="92" t="s">
        <v>134</v>
      </c>
      <c r="C17" s="46">
        <f t="shared" si="0"/>
        <v>4868</v>
      </c>
      <c r="D17" s="52">
        <f>D18+D20</f>
        <v>4868</v>
      </c>
      <c r="E17" s="52">
        <f aca="true" t="shared" si="5" ref="E17:M17">E18+E20</f>
        <v>0</v>
      </c>
      <c r="F17" s="52">
        <f t="shared" si="5"/>
        <v>0</v>
      </c>
      <c r="G17" s="52">
        <f t="shared" si="5"/>
        <v>0</v>
      </c>
      <c r="H17" s="52">
        <f t="shared" si="5"/>
        <v>0</v>
      </c>
      <c r="I17" s="52">
        <f t="shared" si="5"/>
        <v>0</v>
      </c>
      <c r="J17" s="52">
        <f t="shared" si="5"/>
        <v>0</v>
      </c>
      <c r="K17" s="52">
        <f t="shared" si="5"/>
        <v>0</v>
      </c>
      <c r="L17" s="52">
        <f t="shared" si="5"/>
        <v>0</v>
      </c>
      <c r="M17" s="52">
        <f t="shared" si="5"/>
        <v>0</v>
      </c>
      <c r="N17" s="46">
        <f t="shared" si="2"/>
        <v>4868</v>
      </c>
    </row>
    <row r="18" spans="1:14" ht="98.25" customHeight="1">
      <c r="A18" s="87" t="s">
        <v>118</v>
      </c>
      <c r="B18" s="93" t="s">
        <v>136</v>
      </c>
      <c r="C18" s="89">
        <f>SUM(G18,D18)</f>
        <v>16868</v>
      </c>
      <c r="D18" s="37">
        <f>D19</f>
        <v>16868</v>
      </c>
      <c r="E18" s="37">
        <f aca="true" t="shared" si="6" ref="E18:M18">E19</f>
        <v>0</v>
      </c>
      <c r="F18" s="37">
        <f t="shared" si="6"/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40">
        <f t="shared" si="2"/>
        <v>16868</v>
      </c>
    </row>
    <row r="19" spans="1:14" ht="45.75" customHeight="1">
      <c r="A19" s="87" t="s">
        <v>137</v>
      </c>
      <c r="B19" s="88" t="s">
        <v>138</v>
      </c>
      <c r="C19" s="89">
        <f>SUM(G19,D19)</f>
        <v>16868</v>
      </c>
      <c r="D19" s="37">
        <v>16868</v>
      </c>
      <c r="E19" s="37"/>
      <c r="F19" s="94"/>
      <c r="G19" s="94"/>
      <c r="H19" s="90"/>
      <c r="I19" s="91"/>
      <c r="J19" s="91"/>
      <c r="K19" s="91"/>
      <c r="L19" s="91"/>
      <c r="M19" s="91"/>
      <c r="N19" s="40">
        <f t="shared" si="2"/>
        <v>16868</v>
      </c>
    </row>
    <row r="20" spans="1:14" ht="33.75" customHeight="1">
      <c r="A20" s="87" t="s">
        <v>110</v>
      </c>
      <c r="B20" s="88" t="s">
        <v>111</v>
      </c>
      <c r="C20" s="89">
        <f>SUM(G20,D20)</f>
        <v>-12000</v>
      </c>
      <c r="D20" s="37">
        <f>D21</f>
        <v>-12000</v>
      </c>
      <c r="E20" s="37"/>
      <c r="F20" s="94"/>
      <c r="G20" s="94"/>
      <c r="H20" s="90"/>
      <c r="I20" s="91"/>
      <c r="J20" s="91"/>
      <c r="K20" s="91"/>
      <c r="L20" s="91"/>
      <c r="M20" s="91"/>
      <c r="N20" s="40">
        <f t="shared" si="2"/>
        <v>-12000</v>
      </c>
    </row>
    <row r="21" spans="1:14" ht="33" customHeight="1">
      <c r="A21" s="95" t="s">
        <v>55</v>
      </c>
      <c r="B21" s="88" t="s">
        <v>172</v>
      </c>
      <c r="C21" s="89">
        <f>SUM(G21,D21)</f>
        <v>-12000</v>
      </c>
      <c r="D21" s="37">
        <v>-12000</v>
      </c>
      <c r="E21" s="37"/>
      <c r="F21" s="94"/>
      <c r="G21" s="94"/>
      <c r="H21" s="90"/>
      <c r="I21" s="91"/>
      <c r="J21" s="91"/>
      <c r="K21" s="91"/>
      <c r="L21" s="91"/>
      <c r="M21" s="91"/>
      <c r="N21" s="40">
        <f t="shared" si="2"/>
        <v>-12000</v>
      </c>
    </row>
    <row r="22" spans="1:14" s="8" customFormat="1" ht="27" customHeight="1">
      <c r="A22" s="85" t="s">
        <v>68</v>
      </c>
      <c r="B22" s="92" t="s">
        <v>69</v>
      </c>
      <c r="C22" s="46">
        <f t="shared" si="0"/>
        <v>355300</v>
      </c>
      <c r="D22" s="65">
        <f aca="true" t="shared" si="7" ref="D22:M22">D24+D27+D29+D23+D25+D26</f>
        <v>70000</v>
      </c>
      <c r="E22" s="65">
        <f t="shared" si="7"/>
        <v>0</v>
      </c>
      <c r="F22" s="65">
        <f t="shared" si="7"/>
        <v>17000</v>
      </c>
      <c r="G22" s="65">
        <f t="shared" si="7"/>
        <v>285300</v>
      </c>
      <c r="H22" s="65">
        <f t="shared" si="7"/>
        <v>0</v>
      </c>
      <c r="I22" s="65">
        <f t="shared" si="7"/>
        <v>0</v>
      </c>
      <c r="J22" s="65">
        <f t="shared" si="7"/>
        <v>0</v>
      </c>
      <c r="K22" s="65">
        <f t="shared" si="7"/>
        <v>0</v>
      </c>
      <c r="L22" s="65">
        <f t="shared" si="7"/>
        <v>0</v>
      </c>
      <c r="M22" s="65">
        <f t="shared" si="7"/>
        <v>0</v>
      </c>
      <c r="N22" s="46">
        <f t="shared" si="2"/>
        <v>355300</v>
      </c>
    </row>
    <row r="23" spans="1:14" s="8" customFormat="1" ht="32.25" customHeight="1">
      <c r="A23" s="87" t="s">
        <v>161</v>
      </c>
      <c r="B23" s="88" t="s">
        <v>162</v>
      </c>
      <c r="C23" s="89">
        <f aca="true" t="shared" si="8" ref="C23:C29">SUM(G23,D23)</f>
        <v>88200</v>
      </c>
      <c r="D23" s="44"/>
      <c r="E23" s="44"/>
      <c r="F23" s="44"/>
      <c r="G23" s="66">
        <v>88200</v>
      </c>
      <c r="H23" s="44"/>
      <c r="I23" s="44"/>
      <c r="J23" s="44"/>
      <c r="K23" s="44"/>
      <c r="L23" s="44"/>
      <c r="M23" s="44"/>
      <c r="N23" s="40">
        <f t="shared" si="2"/>
        <v>88200</v>
      </c>
    </row>
    <row r="24" spans="1:14" ht="31.5" customHeight="1">
      <c r="A24" s="87" t="s">
        <v>74</v>
      </c>
      <c r="B24" s="88" t="s">
        <v>75</v>
      </c>
      <c r="C24" s="89">
        <f t="shared" si="8"/>
        <v>17000</v>
      </c>
      <c r="D24" s="37">
        <v>17000</v>
      </c>
      <c r="E24" s="37"/>
      <c r="F24" s="37">
        <v>17000</v>
      </c>
      <c r="G24" s="37"/>
      <c r="H24" s="44"/>
      <c r="I24" s="37"/>
      <c r="J24" s="37"/>
      <c r="K24" s="37"/>
      <c r="L24" s="37"/>
      <c r="M24" s="37"/>
      <c r="N24" s="40">
        <f t="shared" si="2"/>
        <v>17000</v>
      </c>
    </row>
    <row r="25" spans="1:14" ht="68.25" customHeight="1">
      <c r="A25" s="87" t="s">
        <v>163</v>
      </c>
      <c r="B25" s="88" t="s">
        <v>178</v>
      </c>
      <c r="C25" s="89">
        <f t="shared" si="8"/>
        <v>121200</v>
      </c>
      <c r="D25" s="37"/>
      <c r="E25" s="37"/>
      <c r="F25" s="37"/>
      <c r="G25" s="37">
        <v>121200</v>
      </c>
      <c r="H25" s="44"/>
      <c r="I25" s="37"/>
      <c r="J25" s="37"/>
      <c r="K25" s="37"/>
      <c r="L25" s="37"/>
      <c r="M25" s="37"/>
      <c r="N25" s="40">
        <f t="shared" si="2"/>
        <v>121200</v>
      </c>
    </row>
    <row r="26" spans="1:14" ht="129.75" customHeight="1">
      <c r="A26" s="87" t="s">
        <v>164</v>
      </c>
      <c r="B26" s="88" t="s">
        <v>165</v>
      </c>
      <c r="C26" s="89">
        <f t="shared" si="8"/>
        <v>75900</v>
      </c>
      <c r="D26" s="37"/>
      <c r="E26" s="37"/>
      <c r="F26" s="37"/>
      <c r="G26" s="37">
        <v>75900</v>
      </c>
      <c r="H26" s="44"/>
      <c r="I26" s="37"/>
      <c r="J26" s="37"/>
      <c r="K26" s="37"/>
      <c r="L26" s="37"/>
      <c r="M26" s="37"/>
      <c r="N26" s="40">
        <f t="shared" si="2"/>
        <v>75900</v>
      </c>
    </row>
    <row r="27" spans="1:14" ht="33.75" customHeight="1">
      <c r="A27" s="87" t="s">
        <v>102</v>
      </c>
      <c r="B27" s="88" t="s">
        <v>176</v>
      </c>
      <c r="C27" s="89">
        <f t="shared" si="8"/>
        <v>42470</v>
      </c>
      <c r="D27" s="37">
        <f>D28</f>
        <v>42470</v>
      </c>
      <c r="E27" s="37"/>
      <c r="F27" s="37"/>
      <c r="G27" s="37"/>
      <c r="H27" s="44"/>
      <c r="I27" s="37"/>
      <c r="J27" s="37"/>
      <c r="K27" s="37"/>
      <c r="L27" s="37"/>
      <c r="M27" s="37"/>
      <c r="N27" s="40">
        <f t="shared" si="2"/>
        <v>42470</v>
      </c>
    </row>
    <row r="28" spans="1:15" ht="44.25" customHeight="1">
      <c r="A28" s="87" t="s">
        <v>126</v>
      </c>
      <c r="B28" s="88" t="s">
        <v>103</v>
      </c>
      <c r="C28" s="89">
        <f t="shared" si="8"/>
        <v>42470</v>
      </c>
      <c r="D28" s="37">
        <v>42470</v>
      </c>
      <c r="E28" s="37"/>
      <c r="F28" s="37"/>
      <c r="G28" s="37"/>
      <c r="H28" s="44"/>
      <c r="I28" s="37"/>
      <c r="J28" s="37"/>
      <c r="K28" s="37"/>
      <c r="L28" s="37"/>
      <c r="N28" s="40">
        <f t="shared" si="2"/>
        <v>42470</v>
      </c>
      <c r="O28" s="37"/>
    </row>
    <row r="29" spans="1:14" ht="51.75" customHeight="1">
      <c r="A29" s="87" t="s">
        <v>76</v>
      </c>
      <c r="B29" s="88" t="s">
        <v>101</v>
      </c>
      <c r="C29" s="89">
        <f t="shared" si="8"/>
        <v>10530</v>
      </c>
      <c r="D29" s="37">
        <v>10530</v>
      </c>
      <c r="E29" s="37"/>
      <c r="F29" s="37"/>
      <c r="G29" s="37"/>
      <c r="H29" s="44"/>
      <c r="I29" s="37"/>
      <c r="J29" s="37"/>
      <c r="K29" s="37"/>
      <c r="L29" s="37"/>
      <c r="M29" s="37"/>
      <c r="N29" s="40">
        <f t="shared" si="2"/>
        <v>10530</v>
      </c>
    </row>
    <row r="30" spans="1:14" s="8" customFormat="1" ht="29.25" customHeight="1">
      <c r="A30" s="85" t="s">
        <v>32</v>
      </c>
      <c r="B30" s="92" t="s">
        <v>33</v>
      </c>
      <c r="C30" s="46">
        <f t="shared" si="0"/>
        <v>2667090</v>
      </c>
      <c r="D30" s="65">
        <f>D32+D33+D34+D31+D35+D36</f>
        <v>988590</v>
      </c>
      <c r="E30" s="65">
        <f>E32+E33+E34+E31+E35+E36</f>
        <v>0</v>
      </c>
      <c r="F30" s="65">
        <f>F32+F33+F34+F31+F35+F36</f>
        <v>0</v>
      </c>
      <c r="G30" s="65">
        <f>G32+G33+G34+G31+G35+G36</f>
        <v>1678500</v>
      </c>
      <c r="H30" s="65">
        <f aca="true" t="shared" si="9" ref="H30:M30">H32+H33+H34+H31+H35+H36</f>
        <v>50000</v>
      </c>
      <c r="I30" s="65">
        <f t="shared" si="9"/>
        <v>0</v>
      </c>
      <c r="J30" s="65">
        <f t="shared" si="9"/>
        <v>0</v>
      </c>
      <c r="K30" s="65">
        <f t="shared" si="9"/>
        <v>0</v>
      </c>
      <c r="L30" s="65">
        <f t="shared" si="9"/>
        <v>50000</v>
      </c>
      <c r="M30" s="65">
        <f t="shared" si="9"/>
        <v>50000</v>
      </c>
      <c r="N30" s="46">
        <f t="shared" si="2"/>
        <v>2717090</v>
      </c>
    </row>
    <row r="31" spans="1:14" s="8" customFormat="1" ht="34.5" customHeight="1">
      <c r="A31" s="96" t="s">
        <v>168</v>
      </c>
      <c r="B31" s="88" t="s">
        <v>169</v>
      </c>
      <c r="C31" s="44">
        <f t="shared" si="0"/>
        <v>-29000</v>
      </c>
      <c r="D31" s="44"/>
      <c r="E31" s="44"/>
      <c r="F31" s="44"/>
      <c r="G31" s="37">
        <v>-29000</v>
      </c>
      <c r="H31" s="44">
        <f aca="true" t="shared" si="10" ref="H31:H36">I31+L31</f>
        <v>0</v>
      </c>
      <c r="I31" s="44"/>
      <c r="J31" s="44"/>
      <c r="K31" s="44"/>
      <c r="L31" s="44"/>
      <c r="M31" s="44"/>
      <c r="N31" s="40">
        <f t="shared" si="2"/>
        <v>-29000</v>
      </c>
    </row>
    <row r="32" spans="1:14" s="8" customFormat="1" ht="24.75" customHeight="1">
      <c r="A32" s="96" t="s">
        <v>36</v>
      </c>
      <c r="B32" s="88" t="s">
        <v>37</v>
      </c>
      <c r="C32" s="44">
        <f t="shared" si="0"/>
        <v>2084090</v>
      </c>
      <c r="D32" s="37">
        <f>95000+312590</f>
        <v>407590</v>
      </c>
      <c r="E32" s="37"/>
      <c r="F32" s="37"/>
      <c r="G32" s="37">
        <f>216500+60000+1500000-100000</f>
        <v>1676500</v>
      </c>
      <c r="H32" s="44">
        <f t="shared" si="10"/>
        <v>0</v>
      </c>
      <c r="I32" s="37"/>
      <c r="J32" s="37"/>
      <c r="K32" s="37"/>
      <c r="L32" s="37"/>
      <c r="M32" s="37"/>
      <c r="N32" s="40">
        <f t="shared" si="2"/>
        <v>2084090</v>
      </c>
    </row>
    <row r="33" spans="1:14" s="8" customFormat="1" ht="34.5" customHeight="1">
      <c r="A33" s="96" t="s">
        <v>56</v>
      </c>
      <c r="B33" s="88" t="s">
        <v>57</v>
      </c>
      <c r="C33" s="44">
        <f t="shared" si="0"/>
        <v>517000</v>
      </c>
      <c r="D33" s="37">
        <f>638000+5000+3000-160000</f>
        <v>486000</v>
      </c>
      <c r="E33" s="37"/>
      <c r="F33" s="37"/>
      <c r="G33" s="37">
        <f>15000+5000+11000</f>
        <v>31000</v>
      </c>
      <c r="H33" s="44">
        <f t="shared" si="10"/>
        <v>0</v>
      </c>
      <c r="I33" s="37"/>
      <c r="J33" s="37"/>
      <c r="K33" s="37"/>
      <c r="L33" s="37"/>
      <c r="M33" s="37"/>
      <c r="N33" s="40">
        <f t="shared" si="2"/>
        <v>517000</v>
      </c>
    </row>
    <row r="34" spans="1:14" s="8" customFormat="1" ht="24.75" customHeight="1">
      <c r="A34" s="96" t="s">
        <v>58</v>
      </c>
      <c r="B34" s="88" t="s">
        <v>59</v>
      </c>
      <c r="C34" s="44">
        <f t="shared" si="0"/>
        <v>80000</v>
      </c>
      <c r="D34" s="37">
        <v>80000</v>
      </c>
      <c r="E34" s="37"/>
      <c r="F34" s="37"/>
      <c r="G34" s="37"/>
      <c r="H34" s="44">
        <f t="shared" si="10"/>
        <v>0</v>
      </c>
      <c r="I34" s="37"/>
      <c r="J34" s="37"/>
      <c r="K34" s="37"/>
      <c r="L34" s="37"/>
      <c r="M34" s="37"/>
      <c r="N34" s="40">
        <f t="shared" si="2"/>
        <v>80000</v>
      </c>
    </row>
    <row r="35" spans="1:14" s="8" customFormat="1" ht="35.25" customHeight="1">
      <c r="A35" s="96" t="s">
        <v>170</v>
      </c>
      <c r="B35" s="88" t="s">
        <v>171</v>
      </c>
      <c r="C35" s="44">
        <f t="shared" si="0"/>
        <v>15000</v>
      </c>
      <c r="D35" s="37">
        <v>15000</v>
      </c>
      <c r="E35" s="37"/>
      <c r="F35" s="37"/>
      <c r="G35" s="37"/>
      <c r="H35" s="44">
        <f t="shared" si="10"/>
        <v>0</v>
      </c>
      <c r="I35" s="37"/>
      <c r="J35" s="37"/>
      <c r="K35" s="37"/>
      <c r="L35" s="37"/>
      <c r="M35" s="37"/>
      <c r="N35" s="40">
        <f t="shared" si="2"/>
        <v>15000</v>
      </c>
    </row>
    <row r="36" spans="1:14" s="8" customFormat="1" ht="26.25" customHeight="1">
      <c r="A36" s="87" t="s">
        <v>141</v>
      </c>
      <c r="B36" s="93" t="s">
        <v>84</v>
      </c>
      <c r="C36" s="44">
        <f t="shared" si="0"/>
        <v>0</v>
      </c>
      <c r="D36" s="37"/>
      <c r="E36" s="37"/>
      <c r="F36" s="37"/>
      <c r="G36" s="37"/>
      <c r="H36" s="44">
        <f t="shared" si="10"/>
        <v>50000</v>
      </c>
      <c r="I36" s="37"/>
      <c r="J36" s="37"/>
      <c r="K36" s="37"/>
      <c r="L36" s="37">
        <v>50000</v>
      </c>
      <c r="M36" s="37">
        <v>50000</v>
      </c>
      <c r="N36" s="40">
        <f t="shared" si="2"/>
        <v>50000</v>
      </c>
    </row>
    <row r="37" spans="1:14" s="8" customFormat="1" ht="35.25" customHeight="1">
      <c r="A37" s="97" t="s">
        <v>51</v>
      </c>
      <c r="B37" s="92" t="s">
        <v>52</v>
      </c>
      <c r="C37" s="46">
        <f t="shared" si="0"/>
        <v>660200</v>
      </c>
      <c r="D37" s="65">
        <f>D38+D39+D41+D40+D42</f>
        <v>387300</v>
      </c>
      <c r="E37" s="65">
        <f aca="true" t="shared" si="11" ref="E37:M37">E38+E39+E41+E40+E42</f>
        <v>0</v>
      </c>
      <c r="F37" s="65">
        <f t="shared" si="11"/>
        <v>17000</v>
      </c>
      <c r="G37" s="65">
        <f t="shared" si="11"/>
        <v>272900</v>
      </c>
      <c r="H37" s="65">
        <f t="shared" si="11"/>
        <v>0</v>
      </c>
      <c r="I37" s="65">
        <f t="shared" si="11"/>
        <v>0</v>
      </c>
      <c r="J37" s="65">
        <f t="shared" si="11"/>
        <v>0</v>
      </c>
      <c r="K37" s="65">
        <f t="shared" si="11"/>
        <v>0</v>
      </c>
      <c r="L37" s="65">
        <f t="shared" si="11"/>
        <v>0</v>
      </c>
      <c r="M37" s="65">
        <f t="shared" si="11"/>
        <v>0</v>
      </c>
      <c r="N37" s="46">
        <f t="shared" si="2"/>
        <v>660200</v>
      </c>
    </row>
    <row r="38" spans="1:14" s="8" customFormat="1" ht="30.75" customHeight="1">
      <c r="A38" s="87" t="s">
        <v>61</v>
      </c>
      <c r="B38" s="88" t="s">
        <v>62</v>
      </c>
      <c r="C38" s="44">
        <f t="shared" si="0"/>
        <v>65400</v>
      </c>
      <c r="D38" s="37">
        <v>-12000</v>
      </c>
      <c r="E38" s="37"/>
      <c r="F38" s="37">
        <v>12000</v>
      </c>
      <c r="G38" s="37">
        <f>19000+46400+12000</f>
        <v>77400</v>
      </c>
      <c r="H38" s="44"/>
      <c r="I38" s="37"/>
      <c r="J38" s="37"/>
      <c r="K38" s="37"/>
      <c r="L38" s="39"/>
      <c r="M38" s="37"/>
      <c r="N38" s="40">
        <f t="shared" si="2"/>
        <v>65400</v>
      </c>
    </row>
    <row r="39" spans="1:14" s="8" customFormat="1" ht="48" customHeight="1">
      <c r="A39" s="87" t="s">
        <v>63</v>
      </c>
      <c r="B39" s="93" t="s">
        <v>64</v>
      </c>
      <c r="C39" s="44">
        <f t="shared" si="0"/>
        <v>190000</v>
      </c>
      <c r="D39" s="37"/>
      <c r="E39" s="37"/>
      <c r="F39" s="37"/>
      <c r="G39" s="37">
        <f>190000</f>
        <v>190000</v>
      </c>
      <c r="H39" s="44"/>
      <c r="I39" s="37"/>
      <c r="J39" s="37"/>
      <c r="K39" s="37"/>
      <c r="L39" s="39"/>
      <c r="M39" s="37"/>
      <c r="N39" s="40">
        <f t="shared" si="2"/>
        <v>190000</v>
      </c>
    </row>
    <row r="40" spans="1:14" s="8" customFormat="1" ht="31.5" customHeight="1">
      <c r="A40" s="87" t="s">
        <v>147</v>
      </c>
      <c r="B40" s="93" t="s">
        <v>148</v>
      </c>
      <c r="C40" s="44">
        <f t="shared" si="0"/>
        <v>240000</v>
      </c>
      <c r="D40" s="37">
        <v>240000</v>
      </c>
      <c r="E40" s="37"/>
      <c r="F40" s="37"/>
      <c r="G40" s="37"/>
      <c r="H40" s="44"/>
      <c r="I40" s="37"/>
      <c r="J40" s="37"/>
      <c r="K40" s="37"/>
      <c r="L40" s="39"/>
      <c r="M40" s="37"/>
      <c r="N40" s="40">
        <f t="shared" si="2"/>
        <v>240000</v>
      </c>
    </row>
    <row r="41" spans="1:14" s="8" customFormat="1" ht="30.75" customHeight="1">
      <c r="A41" s="87" t="s">
        <v>65</v>
      </c>
      <c r="B41" s="93" t="s">
        <v>166</v>
      </c>
      <c r="C41" s="44">
        <f t="shared" si="0"/>
        <v>100000</v>
      </c>
      <c r="D41" s="37">
        <v>94500</v>
      </c>
      <c r="E41" s="37"/>
      <c r="F41" s="37">
        <v>5000</v>
      </c>
      <c r="G41" s="37">
        <v>5500</v>
      </c>
      <c r="H41" s="44"/>
      <c r="I41" s="37"/>
      <c r="J41" s="37"/>
      <c r="K41" s="37"/>
      <c r="L41" s="39"/>
      <c r="M41" s="37"/>
      <c r="N41" s="40">
        <f t="shared" si="2"/>
        <v>100000</v>
      </c>
    </row>
    <row r="42" spans="1:14" s="8" customFormat="1" ht="30.75" customHeight="1">
      <c r="A42" s="87" t="s">
        <v>149</v>
      </c>
      <c r="B42" s="110" t="s">
        <v>150</v>
      </c>
      <c r="C42" s="89">
        <f>SUM(G42,D42)</f>
        <v>64800</v>
      </c>
      <c r="D42" s="70">
        <v>64800</v>
      </c>
      <c r="E42" s="37"/>
      <c r="F42" s="37"/>
      <c r="G42" s="37"/>
      <c r="H42" s="44"/>
      <c r="I42" s="37"/>
      <c r="J42" s="37"/>
      <c r="K42" s="37"/>
      <c r="L42" s="39"/>
      <c r="M42" s="37"/>
      <c r="N42" s="40">
        <f t="shared" si="2"/>
        <v>64800</v>
      </c>
    </row>
    <row r="43" spans="1:14" s="8" customFormat="1" ht="39.75" customHeight="1">
      <c r="A43" s="85" t="s">
        <v>116</v>
      </c>
      <c r="B43" s="98" t="s">
        <v>117</v>
      </c>
      <c r="C43" s="46">
        <f t="shared" si="0"/>
        <v>46332</v>
      </c>
      <c r="D43" s="46">
        <f aca="true" t="shared" si="12" ref="D43:M43">D44+D46</f>
        <v>46332</v>
      </c>
      <c r="E43" s="46">
        <f t="shared" si="12"/>
        <v>0</v>
      </c>
      <c r="F43" s="46">
        <f t="shared" si="12"/>
        <v>0</v>
      </c>
      <c r="G43" s="46">
        <f t="shared" si="12"/>
        <v>0</v>
      </c>
      <c r="H43" s="46">
        <f t="shared" si="12"/>
        <v>0</v>
      </c>
      <c r="I43" s="46">
        <f t="shared" si="12"/>
        <v>0</v>
      </c>
      <c r="J43" s="46">
        <f t="shared" si="12"/>
        <v>0</v>
      </c>
      <c r="K43" s="46">
        <f t="shared" si="12"/>
        <v>0</v>
      </c>
      <c r="L43" s="46">
        <f t="shared" si="12"/>
        <v>0</v>
      </c>
      <c r="M43" s="46">
        <f t="shared" si="12"/>
        <v>0</v>
      </c>
      <c r="N43" s="46">
        <f t="shared" si="2"/>
        <v>46332</v>
      </c>
    </row>
    <row r="44" spans="1:14" s="8" customFormat="1" ht="109.5" customHeight="1">
      <c r="A44" s="87" t="s">
        <v>118</v>
      </c>
      <c r="B44" s="93" t="s">
        <v>136</v>
      </c>
      <c r="C44" s="44">
        <f t="shared" si="0"/>
        <v>34632</v>
      </c>
      <c r="D44" s="37">
        <f>D45</f>
        <v>34632</v>
      </c>
      <c r="E44" s="37"/>
      <c r="F44" s="37"/>
      <c r="G44" s="37"/>
      <c r="H44" s="44"/>
      <c r="I44" s="37"/>
      <c r="J44" s="37"/>
      <c r="K44" s="37"/>
      <c r="L44" s="39"/>
      <c r="M44" s="37"/>
      <c r="N44" s="40">
        <f t="shared" si="2"/>
        <v>34632</v>
      </c>
    </row>
    <row r="45" spans="1:14" s="8" customFormat="1" ht="47.25" customHeight="1">
      <c r="A45" s="87" t="s">
        <v>137</v>
      </c>
      <c r="B45" s="88" t="s">
        <v>138</v>
      </c>
      <c r="C45" s="44">
        <f t="shared" si="0"/>
        <v>34632</v>
      </c>
      <c r="D45" s="37">
        <v>34632</v>
      </c>
      <c r="E45" s="37"/>
      <c r="F45" s="37"/>
      <c r="G45" s="37"/>
      <c r="H45" s="44"/>
      <c r="I45" s="37"/>
      <c r="J45" s="37"/>
      <c r="K45" s="37"/>
      <c r="L45" s="39"/>
      <c r="M45" s="37"/>
      <c r="N45" s="40">
        <f t="shared" si="2"/>
        <v>34632</v>
      </c>
    </row>
    <row r="46" spans="1:14" s="8" customFormat="1" ht="81" customHeight="1">
      <c r="A46" s="87" t="s">
        <v>142</v>
      </c>
      <c r="B46" s="93" t="s">
        <v>177</v>
      </c>
      <c r="C46" s="44">
        <f t="shared" si="0"/>
        <v>11700</v>
      </c>
      <c r="D46" s="37">
        <v>11700</v>
      </c>
      <c r="E46" s="37"/>
      <c r="F46" s="37"/>
      <c r="G46" s="37"/>
      <c r="H46" s="44"/>
      <c r="I46" s="37"/>
      <c r="J46" s="37"/>
      <c r="K46" s="37"/>
      <c r="L46" s="39"/>
      <c r="M46" s="37"/>
      <c r="N46" s="40">
        <f t="shared" si="2"/>
        <v>11700</v>
      </c>
    </row>
    <row r="47" spans="1:14" s="8" customFormat="1" ht="40.5" customHeight="1">
      <c r="A47" s="85" t="s">
        <v>105</v>
      </c>
      <c r="B47" s="98" t="s">
        <v>106</v>
      </c>
      <c r="C47" s="46">
        <f t="shared" si="0"/>
        <v>145560</v>
      </c>
      <c r="D47" s="52">
        <f>D48+D50</f>
        <v>145560</v>
      </c>
      <c r="E47" s="52">
        <f>E48+E50</f>
        <v>0</v>
      </c>
      <c r="F47" s="52">
        <f>F48+F50</f>
        <v>0</v>
      </c>
      <c r="G47" s="52">
        <f>G48+G50</f>
        <v>0</v>
      </c>
      <c r="H47" s="52"/>
      <c r="I47" s="52"/>
      <c r="J47" s="52"/>
      <c r="K47" s="52"/>
      <c r="L47" s="69"/>
      <c r="M47" s="52"/>
      <c r="N47" s="46">
        <f t="shared" si="2"/>
        <v>145560</v>
      </c>
    </row>
    <row r="48" spans="1:14" s="8" customFormat="1" ht="32.25" customHeight="1">
      <c r="A48" s="87" t="s">
        <v>107</v>
      </c>
      <c r="B48" s="99" t="s">
        <v>108</v>
      </c>
      <c r="C48" s="44">
        <f t="shared" si="0"/>
        <v>93400</v>
      </c>
      <c r="D48" s="37">
        <f>D49</f>
        <v>93400</v>
      </c>
      <c r="E48" s="37"/>
      <c r="F48" s="37"/>
      <c r="G48" s="37"/>
      <c r="H48" s="44"/>
      <c r="I48" s="37"/>
      <c r="J48" s="37"/>
      <c r="K48" s="37"/>
      <c r="L48" s="39"/>
      <c r="M48" s="37"/>
      <c r="N48" s="40">
        <f t="shared" si="2"/>
        <v>93400</v>
      </c>
    </row>
    <row r="49" spans="1:14" s="8" customFormat="1" ht="49.5" customHeight="1">
      <c r="A49" s="87" t="s">
        <v>126</v>
      </c>
      <c r="B49" s="99" t="s">
        <v>109</v>
      </c>
      <c r="C49" s="44">
        <f t="shared" si="0"/>
        <v>93400</v>
      </c>
      <c r="D49" s="37">
        <v>93400</v>
      </c>
      <c r="E49" s="37"/>
      <c r="F49" s="37"/>
      <c r="G49" s="37"/>
      <c r="H49" s="44"/>
      <c r="I49" s="37"/>
      <c r="J49" s="37"/>
      <c r="K49" s="37"/>
      <c r="L49" s="39"/>
      <c r="M49" s="37"/>
      <c r="N49" s="40">
        <f t="shared" si="2"/>
        <v>93400</v>
      </c>
    </row>
    <row r="50" spans="1:14" s="8" customFormat="1" ht="30.75" customHeight="1">
      <c r="A50" s="87" t="s">
        <v>110</v>
      </c>
      <c r="B50" s="99" t="s">
        <v>111</v>
      </c>
      <c r="C50" s="44">
        <f t="shared" si="0"/>
        <v>52160</v>
      </c>
      <c r="D50" s="37">
        <f>D51+D52</f>
        <v>52160</v>
      </c>
      <c r="E50" s="37">
        <f aca="true" t="shared" si="13" ref="E50:M50">E51+E52</f>
        <v>0</v>
      </c>
      <c r="F50" s="37">
        <f t="shared" si="13"/>
        <v>0</v>
      </c>
      <c r="G50" s="37">
        <f t="shared" si="13"/>
        <v>0</v>
      </c>
      <c r="H50" s="37">
        <f t="shared" si="13"/>
        <v>0</v>
      </c>
      <c r="I50" s="37">
        <f t="shared" si="13"/>
        <v>0</v>
      </c>
      <c r="J50" s="37">
        <f t="shared" si="13"/>
        <v>0</v>
      </c>
      <c r="K50" s="37">
        <f t="shared" si="13"/>
        <v>0</v>
      </c>
      <c r="L50" s="37">
        <f t="shared" si="13"/>
        <v>0</v>
      </c>
      <c r="M50" s="37">
        <f t="shared" si="13"/>
        <v>0</v>
      </c>
      <c r="N50" s="40">
        <f t="shared" si="2"/>
        <v>52160</v>
      </c>
    </row>
    <row r="51" spans="1:14" s="8" customFormat="1" ht="50.25" customHeight="1">
      <c r="A51" s="87" t="s">
        <v>126</v>
      </c>
      <c r="B51" s="99" t="s">
        <v>112</v>
      </c>
      <c r="C51" s="44">
        <f t="shared" si="0"/>
        <v>2160</v>
      </c>
      <c r="D51" s="37">
        <v>2160</v>
      </c>
      <c r="E51" s="37"/>
      <c r="F51" s="37"/>
      <c r="G51" s="37"/>
      <c r="H51" s="44"/>
      <c r="I51" s="37"/>
      <c r="J51" s="37"/>
      <c r="K51" s="37"/>
      <c r="L51" s="39"/>
      <c r="M51" s="37"/>
      <c r="N51" s="40">
        <f t="shared" si="2"/>
        <v>2160</v>
      </c>
    </row>
    <row r="52" spans="1:14" s="8" customFormat="1" ht="126" customHeight="1">
      <c r="A52" s="87"/>
      <c r="B52" s="99" t="s">
        <v>145</v>
      </c>
      <c r="C52" s="44">
        <f>D52</f>
        <v>50000</v>
      </c>
      <c r="D52" s="37">
        <v>50000</v>
      </c>
      <c r="E52" s="37"/>
      <c r="F52" s="37"/>
      <c r="G52" s="37"/>
      <c r="H52" s="44"/>
      <c r="I52" s="37"/>
      <c r="J52" s="37"/>
      <c r="K52" s="37"/>
      <c r="L52" s="39"/>
      <c r="M52" s="37"/>
      <c r="N52" s="40">
        <f t="shared" si="2"/>
        <v>50000</v>
      </c>
    </row>
    <row r="53" spans="1:14" s="8" customFormat="1" ht="50.25" customHeight="1">
      <c r="A53" s="85" t="s">
        <v>151</v>
      </c>
      <c r="B53" s="92" t="s">
        <v>152</v>
      </c>
      <c r="C53" s="46">
        <f t="shared" si="0"/>
        <v>-140800</v>
      </c>
      <c r="D53" s="52">
        <f>D54+D55</f>
        <v>-140800</v>
      </c>
      <c r="E53" s="52">
        <f aca="true" t="shared" si="14" ref="E53:M53">E54+E55</f>
        <v>0</v>
      </c>
      <c r="F53" s="52">
        <f t="shared" si="14"/>
        <v>0</v>
      </c>
      <c r="G53" s="52">
        <f t="shared" si="14"/>
        <v>0</v>
      </c>
      <c r="H53" s="52">
        <f t="shared" si="14"/>
        <v>0</v>
      </c>
      <c r="I53" s="52">
        <f t="shared" si="14"/>
        <v>0</v>
      </c>
      <c r="J53" s="52">
        <f t="shared" si="14"/>
        <v>0</v>
      </c>
      <c r="K53" s="52">
        <f t="shared" si="14"/>
        <v>0</v>
      </c>
      <c r="L53" s="52">
        <f t="shared" si="14"/>
        <v>0</v>
      </c>
      <c r="M53" s="52">
        <f t="shared" si="14"/>
        <v>0</v>
      </c>
      <c r="N53" s="46">
        <f t="shared" si="2"/>
        <v>-140800</v>
      </c>
    </row>
    <row r="54" spans="1:14" s="8" customFormat="1" ht="51" customHeight="1">
      <c r="A54" s="87" t="s">
        <v>153</v>
      </c>
      <c r="B54" s="99" t="s">
        <v>154</v>
      </c>
      <c r="C54" s="44">
        <f t="shared" si="0"/>
        <v>-230800</v>
      </c>
      <c r="D54" s="37">
        <v>-230800</v>
      </c>
      <c r="E54" s="37"/>
      <c r="F54" s="37"/>
      <c r="G54" s="37"/>
      <c r="H54" s="44"/>
      <c r="I54" s="37"/>
      <c r="J54" s="37"/>
      <c r="K54" s="37"/>
      <c r="L54" s="39"/>
      <c r="M54" s="37"/>
      <c r="N54" s="40">
        <f t="shared" si="2"/>
        <v>-230800</v>
      </c>
    </row>
    <row r="55" spans="1:14" s="8" customFormat="1" ht="93" customHeight="1">
      <c r="A55" s="87" t="s">
        <v>118</v>
      </c>
      <c r="B55" s="93" t="s">
        <v>136</v>
      </c>
      <c r="C55" s="44">
        <f t="shared" si="0"/>
        <v>90000</v>
      </c>
      <c r="D55" s="37">
        <f>D56</f>
        <v>90000</v>
      </c>
      <c r="E55" s="37"/>
      <c r="F55" s="37"/>
      <c r="G55" s="37"/>
      <c r="H55" s="44"/>
      <c r="I55" s="37"/>
      <c r="J55" s="37"/>
      <c r="K55" s="37"/>
      <c r="L55" s="39"/>
      <c r="M55" s="37"/>
      <c r="N55" s="40">
        <f t="shared" si="2"/>
        <v>90000</v>
      </c>
    </row>
    <row r="56" spans="1:14" s="8" customFormat="1" ht="48" customHeight="1">
      <c r="A56" s="87" t="s">
        <v>137</v>
      </c>
      <c r="B56" s="88" t="s">
        <v>175</v>
      </c>
      <c r="C56" s="44">
        <f t="shared" si="0"/>
        <v>90000</v>
      </c>
      <c r="D56" s="37">
        <v>90000</v>
      </c>
      <c r="E56" s="37"/>
      <c r="F56" s="37"/>
      <c r="G56" s="37"/>
      <c r="H56" s="44"/>
      <c r="I56" s="37"/>
      <c r="J56" s="37"/>
      <c r="K56" s="37"/>
      <c r="L56" s="39"/>
      <c r="M56" s="37"/>
      <c r="N56" s="40">
        <f t="shared" si="2"/>
        <v>90000</v>
      </c>
    </row>
    <row r="57" spans="1:14" s="8" customFormat="1" ht="38.25" customHeight="1">
      <c r="A57" s="97" t="s">
        <v>73</v>
      </c>
      <c r="B57" s="92" t="s">
        <v>38</v>
      </c>
      <c r="C57" s="46">
        <f t="shared" si="0"/>
        <v>746900</v>
      </c>
      <c r="D57" s="65">
        <f>SUM(D58:D63)</f>
        <v>536900</v>
      </c>
      <c r="E57" s="65">
        <f>SUM(E58:E63)</f>
        <v>0</v>
      </c>
      <c r="F57" s="65">
        <f>SUM(F58:F63)</f>
        <v>0</v>
      </c>
      <c r="G57" s="65">
        <f>SUM(G58:G63)</f>
        <v>210000</v>
      </c>
      <c r="H57" s="65">
        <f>I57+L57</f>
        <v>0</v>
      </c>
      <c r="I57" s="52"/>
      <c r="J57" s="52"/>
      <c r="K57" s="52"/>
      <c r="L57" s="52"/>
      <c r="M57" s="52"/>
      <c r="N57" s="46">
        <f t="shared" si="2"/>
        <v>746900</v>
      </c>
    </row>
    <row r="58" spans="1:14" s="8" customFormat="1" ht="24.75" customHeight="1">
      <c r="A58" s="87" t="s">
        <v>39</v>
      </c>
      <c r="B58" s="93" t="s">
        <v>40</v>
      </c>
      <c r="C58" s="44">
        <f t="shared" si="0"/>
        <v>335900</v>
      </c>
      <c r="D58" s="37">
        <f>3000+332900</f>
        <v>335900</v>
      </c>
      <c r="E58" s="37"/>
      <c r="F58" s="37"/>
      <c r="G58" s="37"/>
      <c r="H58" s="38"/>
      <c r="I58" s="37"/>
      <c r="J58" s="37"/>
      <c r="K58" s="37"/>
      <c r="L58" s="37"/>
      <c r="M58" s="37"/>
      <c r="N58" s="40">
        <f t="shared" si="2"/>
        <v>335900</v>
      </c>
    </row>
    <row r="59" spans="1:14" s="8" customFormat="1" ht="51" customHeight="1">
      <c r="A59" s="87" t="s">
        <v>41</v>
      </c>
      <c r="B59" s="93" t="s">
        <v>42</v>
      </c>
      <c r="C59" s="44">
        <f t="shared" si="0"/>
        <v>205000</v>
      </c>
      <c r="D59" s="37">
        <v>5000</v>
      </c>
      <c r="E59" s="37"/>
      <c r="F59" s="37"/>
      <c r="G59" s="37">
        <v>200000</v>
      </c>
      <c r="H59" s="38"/>
      <c r="I59" s="37"/>
      <c r="J59" s="37"/>
      <c r="K59" s="37"/>
      <c r="L59" s="37"/>
      <c r="M59" s="37"/>
      <c r="N59" s="40">
        <f t="shared" si="2"/>
        <v>205000</v>
      </c>
    </row>
    <row r="60" spans="1:14" s="8" customFormat="1" ht="24.75" customHeight="1">
      <c r="A60" s="87" t="s">
        <v>60</v>
      </c>
      <c r="B60" s="93" t="s">
        <v>66</v>
      </c>
      <c r="C60" s="44">
        <f t="shared" si="0"/>
        <v>125000</v>
      </c>
      <c r="D60" s="37">
        <v>125000</v>
      </c>
      <c r="E60" s="37"/>
      <c r="F60" s="37"/>
      <c r="G60" s="37"/>
      <c r="H60" s="38"/>
      <c r="I60" s="37"/>
      <c r="J60" s="37"/>
      <c r="K60" s="37"/>
      <c r="L60" s="37"/>
      <c r="M60" s="37"/>
      <c r="N60" s="40">
        <f t="shared" si="2"/>
        <v>125000</v>
      </c>
    </row>
    <row r="61" spans="1:14" s="8" customFormat="1" ht="24.75" customHeight="1">
      <c r="A61" s="87" t="s">
        <v>156</v>
      </c>
      <c r="B61" s="93" t="s">
        <v>157</v>
      </c>
      <c r="C61" s="44">
        <f t="shared" si="0"/>
        <v>10000</v>
      </c>
      <c r="D61" s="37"/>
      <c r="E61" s="37"/>
      <c r="F61" s="37"/>
      <c r="G61" s="37">
        <v>10000</v>
      </c>
      <c r="H61" s="38"/>
      <c r="I61" s="37"/>
      <c r="J61" s="37"/>
      <c r="K61" s="37"/>
      <c r="L61" s="37"/>
      <c r="M61" s="37"/>
      <c r="N61" s="40">
        <f t="shared" si="2"/>
        <v>10000</v>
      </c>
    </row>
    <row r="62" spans="1:14" s="8" customFormat="1" ht="46.5" customHeight="1" hidden="1">
      <c r="A62" s="87" t="s">
        <v>158</v>
      </c>
      <c r="B62" s="93" t="s">
        <v>159</v>
      </c>
      <c r="C62" s="44">
        <f t="shared" si="0"/>
        <v>0</v>
      </c>
      <c r="D62" s="37"/>
      <c r="E62" s="37"/>
      <c r="F62" s="37"/>
      <c r="G62" s="37"/>
      <c r="H62" s="38"/>
      <c r="I62" s="37"/>
      <c r="J62" s="37"/>
      <c r="K62" s="37"/>
      <c r="L62" s="37"/>
      <c r="M62" s="37"/>
      <c r="N62" s="40">
        <f t="shared" si="2"/>
        <v>0</v>
      </c>
    </row>
    <row r="63" spans="1:14" s="8" customFormat="1" ht="30.75" customHeight="1">
      <c r="A63" s="87" t="s">
        <v>43</v>
      </c>
      <c r="B63" s="93" t="s">
        <v>44</v>
      </c>
      <c r="C63" s="44">
        <f t="shared" si="0"/>
        <v>71000</v>
      </c>
      <c r="D63" s="37">
        <f>146000-75000</f>
        <v>71000</v>
      </c>
      <c r="E63" s="37"/>
      <c r="F63" s="37"/>
      <c r="G63" s="37"/>
      <c r="H63" s="38"/>
      <c r="I63" s="37"/>
      <c r="J63" s="37"/>
      <c r="K63" s="37"/>
      <c r="L63" s="37"/>
      <c r="M63" s="37"/>
      <c r="N63" s="40">
        <f t="shared" si="2"/>
        <v>71000</v>
      </c>
    </row>
    <row r="64" spans="1:14" s="8" customFormat="1" ht="48.75" customHeight="1">
      <c r="A64" s="97" t="s">
        <v>45</v>
      </c>
      <c r="B64" s="92" t="s">
        <v>46</v>
      </c>
      <c r="C64" s="46">
        <f t="shared" si="0"/>
        <v>430000</v>
      </c>
      <c r="D64" s="65">
        <f>SUM(D65:D67)</f>
        <v>180207</v>
      </c>
      <c r="E64" s="65">
        <f>SUM(E65:E67)</f>
        <v>0</v>
      </c>
      <c r="F64" s="65">
        <f>SUM(F65:F67)</f>
        <v>0</v>
      </c>
      <c r="G64" s="65">
        <f>SUM(G65:G67)</f>
        <v>249793</v>
      </c>
      <c r="H64" s="65">
        <f>I64+L64</f>
        <v>0</v>
      </c>
      <c r="I64" s="65">
        <f>SUM(I65:I67)</f>
        <v>0</v>
      </c>
      <c r="J64" s="65">
        <f>SUM(J65:J67)</f>
        <v>0</v>
      </c>
      <c r="K64" s="65">
        <f>SUM(K65:K67)</f>
        <v>0</v>
      </c>
      <c r="L64" s="65">
        <f>SUM(L65:L67)</f>
        <v>0</v>
      </c>
      <c r="M64" s="65">
        <f>SUM(M65:M67)</f>
        <v>0</v>
      </c>
      <c r="N64" s="46">
        <f t="shared" si="2"/>
        <v>430000</v>
      </c>
    </row>
    <row r="65" spans="1:14" s="8" customFormat="1" ht="32.25" customHeight="1">
      <c r="A65" s="87" t="s">
        <v>94</v>
      </c>
      <c r="B65" s="93" t="s">
        <v>95</v>
      </c>
      <c r="C65" s="44">
        <f t="shared" si="0"/>
        <v>180000</v>
      </c>
      <c r="D65" s="37">
        <f>140000+40000</f>
        <v>180000</v>
      </c>
      <c r="E65" s="44"/>
      <c r="F65" s="44"/>
      <c r="G65" s="44"/>
      <c r="H65" s="67"/>
      <c r="I65" s="37"/>
      <c r="J65" s="37"/>
      <c r="K65" s="37"/>
      <c r="L65" s="37"/>
      <c r="M65" s="37"/>
      <c r="N65" s="40">
        <f aca="true" t="shared" si="15" ref="N65:N80">SUM(H65,C65)</f>
        <v>180000</v>
      </c>
    </row>
    <row r="66" spans="1:14" s="8" customFormat="1" ht="51" customHeight="1">
      <c r="A66" s="87" t="s">
        <v>53</v>
      </c>
      <c r="B66" s="93" t="s">
        <v>54</v>
      </c>
      <c r="C66" s="44">
        <f t="shared" si="0"/>
        <v>240000</v>
      </c>
      <c r="D66" s="37"/>
      <c r="E66" s="37"/>
      <c r="F66" s="37"/>
      <c r="G66" s="37">
        <v>240000</v>
      </c>
      <c r="H66" s="38"/>
      <c r="I66" s="37"/>
      <c r="J66" s="37"/>
      <c r="K66" s="37"/>
      <c r="L66" s="37"/>
      <c r="M66" s="37"/>
      <c r="N66" s="40">
        <f t="shared" si="15"/>
        <v>240000</v>
      </c>
    </row>
    <row r="67" spans="1:14" s="8" customFormat="1" ht="48" customHeight="1">
      <c r="A67" s="87" t="s">
        <v>76</v>
      </c>
      <c r="B67" s="93" t="s">
        <v>79</v>
      </c>
      <c r="C67" s="44">
        <f t="shared" si="0"/>
        <v>10000</v>
      </c>
      <c r="D67" s="37">
        <v>207</v>
      </c>
      <c r="E67" s="37"/>
      <c r="F67" s="37"/>
      <c r="G67" s="37">
        <f>10000-207</f>
        <v>9793</v>
      </c>
      <c r="H67" s="38"/>
      <c r="I67" s="37"/>
      <c r="J67" s="37"/>
      <c r="K67" s="37"/>
      <c r="L67" s="37"/>
      <c r="M67" s="37"/>
      <c r="N67" s="40">
        <f t="shared" si="15"/>
        <v>10000</v>
      </c>
    </row>
    <row r="68" spans="1:14" s="8" customFormat="1" ht="65.25" customHeight="1">
      <c r="A68" s="85" t="s">
        <v>128</v>
      </c>
      <c r="B68" s="92" t="s">
        <v>129</v>
      </c>
      <c r="C68" s="46">
        <f t="shared" si="0"/>
        <v>0</v>
      </c>
      <c r="D68" s="46">
        <f>D69</f>
        <v>0</v>
      </c>
      <c r="E68" s="46">
        <f aca="true" t="shared" si="16" ref="E68:M68">E69</f>
        <v>0</v>
      </c>
      <c r="F68" s="46">
        <f t="shared" si="16"/>
        <v>0</v>
      </c>
      <c r="G68" s="46">
        <f t="shared" si="16"/>
        <v>0</v>
      </c>
      <c r="H68" s="46">
        <f t="shared" si="16"/>
        <v>680000</v>
      </c>
      <c r="I68" s="46">
        <f t="shared" si="16"/>
        <v>0</v>
      </c>
      <c r="J68" s="46">
        <f t="shared" si="16"/>
        <v>0</v>
      </c>
      <c r="K68" s="46">
        <f t="shared" si="16"/>
        <v>0</v>
      </c>
      <c r="L68" s="46">
        <f t="shared" si="16"/>
        <v>680000</v>
      </c>
      <c r="M68" s="46">
        <f t="shared" si="16"/>
        <v>680000</v>
      </c>
      <c r="N68" s="46">
        <f t="shared" si="15"/>
        <v>680000</v>
      </c>
    </row>
    <row r="69" spans="1:14" s="8" customFormat="1" ht="102" customHeight="1">
      <c r="A69" s="87" t="s">
        <v>160</v>
      </c>
      <c r="B69" s="93" t="s">
        <v>167</v>
      </c>
      <c r="C69" s="44">
        <f t="shared" si="0"/>
        <v>0</v>
      </c>
      <c r="D69" s="37"/>
      <c r="E69" s="37"/>
      <c r="F69" s="37"/>
      <c r="G69" s="37"/>
      <c r="H69" s="37">
        <f aca="true" t="shared" si="17" ref="H69:H75">I69+L69</f>
        <v>680000</v>
      </c>
      <c r="I69" s="37"/>
      <c r="J69" s="37"/>
      <c r="K69" s="37"/>
      <c r="L69" s="37">
        <v>680000</v>
      </c>
      <c r="M69" s="37">
        <v>680000</v>
      </c>
      <c r="N69" s="40">
        <f t="shared" si="15"/>
        <v>680000</v>
      </c>
    </row>
    <row r="70" spans="1:14" s="8" customFormat="1" ht="52.5" customHeight="1">
      <c r="A70" s="85" t="s">
        <v>125</v>
      </c>
      <c r="B70" s="92" t="s">
        <v>124</v>
      </c>
      <c r="C70" s="46">
        <f t="shared" si="0"/>
        <v>150000</v>
      </c>
      <c r="D70" s="52">
        <f>D71</f>
        <v>150000</v>
      </c>
      <c r="E70" s="52">
        <f aca="true" t="shared" si="18" ref="E70:M71">E71</f>
        <v>0</v>
      </c>
      <c r="F70" s="52">
        <f t="shared" si="18"/>
        <v>0</v>
      </c>
      <c r="G70" s="52">
        <f t="shared" si="18"/>
        <v>0</v>
      </c>
      <c r="H70" s="52">
        <f t="shared" si="18"/>
        <v>0</v>
      </c>
      <c r="I70" s="52">
        <f t="shared" si="18"/>
        <v>0</v>
      </c>
      <c r="J70" s="52">
        <f t="shared" si="18"/>
        <v>0</v>
      </c>
      <c r="K70" s="52">
        <f t="shared" si="18"/>
        <v>0</v>
      </c>
      <c r="L70" s="52">
        <f t="shared" si="18"/>
        <v>0</v>
      </c>
      <c r="M70" s="52">
        <f t="shared" si="18"/>
        <v>0</v>
      </c>
      <c r="N70" s="46">
        <f t="shared" si="15"/>
        <v>150000</v>
      </c>
    </row>
    <row r="71" spans="1:14" s="8" customFormat="1" ht="32.25" customHeight="1">
      <c r="A71" s="87" t="s">
        <v>110</v>
      </c>
      <c r="B71" s="93" t="s">
        <v>115</v>
      </c>
      <c r="C71" s="44">
        <f t="shared" si="0"/>
        <v>150000</v>
      </c>
      <c r="D71" s="37">
        <f>D72</f>
        <v>150000</v>
      </c>
      <c r="E71" s="37">
        <f t="shared" si="18"/>
        <v>0</v>
      </c>
      <c r="F71" s="37">
        <f t="shared" si="18"/>
        <v>0</v>
      </c>
      <c r="G71" s="37">
        <f t="shared" si="18"/>
        <v>0</v>
      </c>
      <c r="H71" s="37">
        <f t="shared" si="17"/>
        <v>0</v>
      </c>
      <c r="I71" s="37">
        <f t="shared" si="18"/>
        <v>0</v>
      </c>
      <c r="J71" s="37">
        <f t="shared" si="18"/>
        <v>0</v>
      </c>
      <c r="K71" s="37">
        <f t="shared" si="18"/>
        <v>0</v>
      </c>
      <c r="L71" s="37">
        <f t="shared" si="18"/>
        <v>0</v>
      </c>
      <c r="M71" s="37">
        <f t="shared" si="18"/>
        <v>0</v>
      </c>
      <c r="N71" s="40">
        <f t="shared" si="15"/>
        <v>150000</v>
      </c>
    </row>
    <row r="72" spans="1:14" s="8" customFormat="1" ht="79.5" customHeight="1">
      <c r="A72" s="87" t="s">
        <v>126</v>
      </c>
      <c r="B72" s="93" t="s">
        <v>127</v>
      </c>
      <c r="C72" s="44">
        <f t="shared" si="0"/>
        <v>150000</v>
      </c>
      <c r="D72" s="37">
        <v>150000</v>
      </c>
      <c r="E72" s="37"/>
      <c r="F72" s="37"/>
      <c r="G72" s="37"/>
      <c r="H72" s="37">
        <f t="shared" si="17"/>
        <v>0</v>
      </c>
      <c r="I72" s="37"/>
      <c r="J72" s="37"/>
      <c r="K72" s="37"/>
      <c r="L72" s="37"/>
      <c r="M72" s="37"/>
      <c r="N72" s="40">
        <f t="shared" si="15"/>
        <v>150000</v>
      </c>
    </row>
    <row r="73" spans="1:14" s="8" customFormat="1" ht="48.75" customHeight="1">
      <c r="A73" s="85" t="s">
        <v>81</v>
      </c>
      <c r="B73" s="86" t="s">
        <v>82</v>
      </c>
      <c r="C73" s="65">
        <f aca="true" t="shared" si="19" ref="C73:C83">D73+G73</f>
        <v>0</v>
      </c>
      <c r="D73" s="52">
        <f>D74</f>
        <v>0</v>
      </c>
      <c r="E73" s="52">
        <f aca="true" t="shared" si="20" ref="E73:M73">E74</f>
        <v>0</v>
      </c>
      <c r="F73" s="52">
        <f t="shared" si="20"/>
        <v>0</v>
      </c>
      <c r="G73" s="52">
        <f t="shared" si="20"/>
        <v>0</v>
      </c>
      <c r="H73" s="52">
        <f t="shared" si="20"/>
        <v>12604300</v>
      </c>
      <c r="I73" s="52">
        <f t="shared" si="20"/>
        <v>0</v>
      </c>
      <c r="J73" s="52">
        <f t="shared" si="20"/>
        <v>0</v>
      </c>
      <c r="K73" s="52">
        <f t="shared" si="20"/>
        <v>0</v>
      </c>
      <c r="L73" s="52">
        <f t="shared" si="20"/>
        <v>12604300</v>
      </c>
      <c r="M73" s="52">
        <f t="shared" si="20"/>
        <v>12604300</v>
      </c>
      <c r="N73" s="73">
        <f t="shared" si="15"/>
        <v>12604300</v>
      </c>
    </row>
    <row r="74" spans="1:14" s="8" customFormat="1" ht="24.75" customHeight="1">
      <c r="A74" s="87" t="s">
        <v>141</v>
      </c>
      <c r="B74" s="93" t="s">
        <v>84</v>
      </c>
      <c r="C74" s="44"/>
      <c r="D74" s="37"/>
      <c r="E74" s="37"/>
      <c r="F74" s="37"/>
      <c r="G74" s="37"/>
      <c r="H74" s="37">
        <f t="shared" si="17"/>
        <v>12604300</v>
      </c>
      <c r="I74" s="37"/>
      <c r="J74" s="37"/>
      <c r="K74" s="37"/>
      <c r="L74" s="37">
        <f>M74</f>
        <v>12604300</v>
      </c>
      <c r="M74" s="37">
        <f>2491500+2831600-50000-680000+8011200</f>
        <v>12604300</v>
      </c>
      <c r="N74" s="40">
        <f t="shared" si="15"/>
        <v>12604300</v>
      </c>
    </row>
    <row r="75" spans="1:18" s="8" customFormat="1" ht="159.75" customHeight="1">
      <c r="A75" s="87" t="s">
        <v>126</v>
      </c>
      <c r="B75" s="100" t="s">
        <v>146</v>
      </c>
      <c r="C75" s="44"/>
      <c r="D75" s="37"/>
      <c r="E75" s="37"/>
      <c r="F75" s="37"/>
      <c r="G75" s="37"/>
      <c r="H75" s="37">
        <f t="shared" si="17"/>
        <v>10502700</v>
      </c>
      <c r="I75" s="37"/>
      <c r="J75" s="37"/>
      <c r="K75" s="37"/>
      <c r="L75" s="37">
        <f>2491500+8011200</f>
        <v>10502700</v>
      </c>
      <c r="M75" s="37">
        <f>2491500+8011200</f>
        <v>10502700</v>
      </c>
      <c r="N75" s="40">
        <f t="shared" si="15"/>
        <v>10502700</v>
      </c>
      <c r="R75" s="74"/>
    </row>
    <row r="76" spans="1:14" s="8" customFormat="1" ht="48.75" customHeight="1">
      <c r="A76" s="85" t="s">
        <v>96</v>
      </c>
      <c r="B76" s="92" t="s">
        <v>97</v>
      </c>
      <c r="C76" s="65">
        <f t="shared" si="19"/>
        <v>20000</v>
      </c>
      <c r="D76" s="52">
        <f>D77+D80</f>
        <v>20000</v>
      </c>
      <c r="E76" s="52">
        <f aca="true" t="shared" si="21" ref="E76:M76">E77+E80</f>
        <v>0</v>
      </c>
      <c r="F76" s="52">
        <f t="shared" si="21"/>
        <v>0</v>
      </c>
      <c r="G76" s="52">
        <f t="shared" si="21"/>
        <v>0</v>
      </c>
      <c r="H76" s="52">
        <f t="shared" si="21"/>
        <v>0</v>
      </c>
      <c r="I76" s="52">
        <f t="shared" si="21"/>
        <v>0</v>
      </c>
      <c r="J76" s="52">
        <f t="shared" si="21"/>
        <v>0</v>
      </c>
      <c r="K76" s="52">
        <f t="shared" si="21"/>
        <v>0</v>
      </c>
      <c r="L76" s="52">
        <f t="shared" si="21"/>
        <v>0</v>
      </c>
      <c r="M76" s="52">
        <f t="shared" si="21"/>
        <v>0</v>
      </c>
      <c r="N76" s="73">
        <f t="shared" si="15"/>
        <v>20000</v>
      </c>
    </row>
    <row r="77" spans="1:14" s="8" customFormat="1" ht="63">
      <c r="A77" s="87" t="s">
        <v>98</v>
      </c>
      <c r="B77" s="100" t="s">
        <v>99</v>
      </c>
      <c r="C77" s="44">
        <f t="shared" si="19"/>
        <v>0</v>
      </c>
      <c r="D77" s="37">
        <f>D78+D79</f>
        <v>0</v>
      </c>
      <c r="E77" s="37">
        <f aca="true" t="shared" si="22" ref="E77:M77">E78+E79</f>
        <v>0</v>
      </c>
      <c r="F77" s="37">
        <f t="shared" si="22"/>
        <v>0</v>
      </c>
      <c r="G77" s="37">
        <f t="shared" si="22"/>
        <v>0</v>
      </c>
      <c r="H77" s="37">
        <f t="shared" si="22"/>
        <v>0</v>
      </c>
      <c r="I77" s="37">
        <f t="shared" si="22"/>
        <v>0</v>
      </c>
      <c r="J77" s="37">
        <f t="shared" si="22"/>
        <v>0</v>
      </c>
      <c r="K77" s="37">
        <f t="shared" si="22"/>
        <v>0</v>
      </c>
      <c r="L77" s="37">
        <f t="shared" si="22"/>
        <v>0</v>
      </c>
      <c r="M77" s="37">
        <f t="shared" si="22"/>
        <v>0</v>
      </c>
      <c r="N77" s="40">
        <f t="shared" si="15"/>
        <v>0</v>
      </c>
    </row>
    <row r="78" spans="1:14" s="8" customFormat="1" ht="47.25">
      <c r="A78" s="87" t="s">
        <v>126</v>
      </c>
      <c r="B78" s="100" t="s">
        <v>179</v>
      </c>
      <c r="C78" s="44">
        <f t="shared" si="19"/>
        <v>300000</v>
      </c>
      <c r="D78" s="37">
        <v>300000</v>
      </c>
      <c r="E78" s="37"/>
      <c r="F78" s="37"/>
      <c r="G78" s="37"/>
      <c r="H78" s="38"/>
      <c r="I78" s="37"/>
      <c r="J78" s="37"/>
      <c r="K78" s="37"/>
      <c r="L78" s="37"/>
      <c r="M78" s="37"/>
      <c r="N78" s="40">
        <f t="shared" si="15"/>
        <v>300000</v>
      </c>
    </row>
    <row r="79" spans="1:14" s="8" customFormat="1" ht="47.25">
      <c r="A79" s="87"/>
      <c r="B79" s="100" t="s">
        <v>100</v>
      </c>
      <c r="C79" s="44">
        <f t="shared" si="19"/>
        <v>-300000</v>
      </c>
      <c r="D79" s="37">
        <v>-300000</v>
      </c>
      <c r="E79" s="37"/>
      <c r="F79" s="37"/>
      <c r="G79" s="37"/>
      <c r="H79" s="38"/>
      <c r="I79" s="37"/>
      <c r="J79" s="37"/>
      <c r="K79" s="37"/>
      <c r="L79" s="37"/>
      <c r="M79" s="37"/>
      <c r="N79" s="40">
        <f t="shared" si="15"/>
        <v>-300000</v>
      </c>
    </row>
    <row r="80" spans="1:14" s="8" customFormat="1" ht="78.75" customHeight="1">
      <c r="A80" s="87" t="s">
        <v>143</v>
      </c>
      <c r="B80" s="100" t="s">
        <v>144</v>
      </c>
      <c r="C80" s="44">
        <f t="shared" si="19"/>
        <v>20000</v>
      </c>
      <c r="D80" s="37">
        <v>20000</v>
      </c>
      <c r="E80" s="37"/>
      <c r="F80" s="37"/>
      <c r="G80" s="37"/>
      <c r="H80" s="38"/>
      <c r="I80" s="37"/>
      <c r="J80" s="37"/>
      <c r="K80" s="37"/>
      <c r="L80" s="37"/>
      <c r="M80" s="37"/>
      <c r="N80" s="40">
        <f t="shared" si="15"/>
        <v>20000</v>
      </c>
    </row>
    <row r="81" spans="1:14" s="8" customFormat="1" ht="34.5" customHeight="1">
      <c r="A81" s="101" t="s">
        <v>27</v>
      </c>
      <c r="B81" s="92" t="s">
        <v>8</v>
      </c>
      <c r="C81" s="65">
        <f t="shared" si="19"/>
        <v>2831600</v>
      </c>
      <c r="D81" s="65">
        <f aca="true" t="shared" si="23" ref="D81:M81">D82</f>
        <v>0</v>
      </c>
      <c r="E81" s="65">
        <f t="shared" si="23"/>
        <v>0</v>
      </c>
      <c r="F81" s="65">
        <f t="shared" si="23"/>
        <v>0</v>
      </c>
      <c r="G81" s="65">
        <f t="shared" si="23"/>
        <v>2831600</v>
      </c>
      <c r="H81" s="65">
        <f t="shared" si="23"/>
        <v>0</v>
      </c>
      <c r="I81" s="65">
        <f t="shared" si="23"/>
        <v>0</v>
      </c>
      <c r="J81" s="65">
        <f t="shared" si="23"/>
        <v>0</v>
      </c>
      <c r="K81" s="65">
        <f t="shared" si="23"/>
        <v>0</v>
      </c>
      <c r="L81" s="65">
        <f t="shared" si="23"/>
        <v>0</v>
      </c>
      <c r="M81" s="65">
        <f t="shared" si="23"/>
        <v>0</v>
      </c>
      <c r="N81" s="73">
        <f>SUM(H81,C81)</f>
        <v>2831600</v>
      </c>
    </row>
    <row r="82" spans="1:14" s="8" customFormat="1" ht="47.25" customHeight="1">
      <c r="A82" s="87" t="s">
        <v>85</v>
      </c>
      <c r="B82" s="100" t="s">
        <v>86</v>
      </c>
      <c r="C82" s="44">
        <f>SUM(G82,D82)</f>
        <v>2831600</v>
      </c>
      <c r="D82" s="67"/>
      <c r="E82" s="67"/>
      <c r="F82" s="67"/>
      <c r="G82" s="70">
        <v>2831600</v>
      </c>
      <c r="H82" s="44">
        <f>I82+L82</f>
        <v>0</v>
      </c>
      <c r="I82" s="67"/>
      <c r="J82" s="67"/>
      <c r="K82" s="67"/>
      <c r="L82" s="67"/>
      <c r="M82" s="67"/>
      <c r="N82" s="40">
        <f>SUM(H82,C82)</f>
        <v>2831600</v>
      </c>
    </row>
    <row r="83" spans="1:14" s="8" customFormat="1" ht="32.25" customHeight="1">
      <c r="A83" s="85" t="s">
        <v>173</v>
      </c>
      <c r="B83" s="92" t="s">
        <v>174</v>
      </c>
      <c r="C83" s="65">
        <f t="shared" si="19"/>
        <v>12000</v>
      </c>
      <c r="D83" s="73">
        <f>D84</f>
        <v>12000</v>
      </c>
      <c r="E83" s="73">
        <f aca="true" t="shared" si="24" ref="E83:M83">E84</f>
        <v>0</v>
      </c>
      <c r="F83" s="73">
        <f t="shared" si="24"/>
        <v>0</v>
      </c>
      <c r="G83" s="73">
        <f t="shared" si="24"/>
        <v>0</v>
      </c>
      <c r="H83" s="73">
        <f t="shared" si="24"/>
        <v>0</v>
      </c>
      <c r="I83" s="73">
        <f t="shared" si="24"/>
        <v>0</v>
      </c>
      <c r="J83" s="73">
        <f t="shared" si="24"/>
        <v>0</v>
      </c>
      <c r="K83" s="73">
        <f t="shared" si="24"/>
        <v>0</v>
      </c>
      <c r="L83" s="73">
        <f t="shared" si="24"/>
        <v>0</v>
      </c>
      <c r="M83" s="73">
        <f t="shared" si="24"/>
        <v>0</v>
      </c>
      <c r="N83" s="73">
        <f>SUM(H83,C83)</f>
        <v>12000</v>
      </c>
    </row>
    <row r="84" spans="1:14" s="8" customFormat="1" ht="32.25" customHeight="1">
      <c r="A84" s="87" t="s">
        <v>110</v>
      </c>
      <c r="B84" s="88" t="s">
        <v>111</v>
      </c>
      <c r="C84" s="44">
        <f>SUM(G84,D84)</f>
        <v>12000</v>
      </c>
      <c r="D84" s="44">
        <f>D85</f>
        <v>12000</v>
      </c>
      <c r="E84" s="44"/>
      <c r="F84" s="44"/>
      <c r="G84" s="44"/>
      <c r="H84" s="44"/>
      <c r="I84" s="44"/>
      <c r="J84" s="44"/>
      <c r="K84" s="44"/>
      <c r="L84" s="44"/>
      <c r="M84" s="44"/>
      <c r="N84" s="40">
        <f>SUM(H84,C84)</f>
        <v>12000</v>
      </c>
    </row>
    <row r="85" spans="1:14" s="8" customFormat="1" ht="33.75" customHeight="1">
      <c r="A85" s="95" t="s">
        <v>55</v>
      </c>
      <c r="B85" s="88" t="s">
        <v>172</v>
      </c>
      <c r="C85" s="44">
        <f>SUM(G85,D85)</f>
        <v>12000</v>
      </c>
      <c r="D85" s="70">
        <v>12000</v>
      </c>
      <c r="E85" s="67"/>
      <c r="F85" s="67"/>
      <c r="G85" s="70"/>
      <c r="H85" s="44"/>
      <c r="I85" s="67"/>
      <c r="J85" s="67"/>
      <c r="K85" s="67"/>
      <c r="L85" s="67"/>
      <c r="M85" s="67"/>
      <c r="N85" s="40">
        <f>SUM(H85,C85)</f>
        <v>12000</v>
      </c>
    </row>
    <row r="86" spans="1:14" s="45" customFormat="1" ht="32.25" customHeight="1">
      <c r="A86" s="102"/>
      <c r="B86" s="103" t="s">
        <v>26</v>
      </c>
      <c r="C86" s="104">
        <f aca="true" t="shared" si="25" ref="C86:N86">C30+C14+C57+C64+C37+C22+C73+C81+C47+C43+C70+C68+C17+C76+C53+C12+C83</f>
        <v>8092650</v>
      </c>
      <c r="D86" s="104">
        <f t="shared" si="25"/>
        <v>2429957</v>
      </c>
      <c r="E86" s="104">
        <f t="shared" si="25"/>
        <v>0</v>
      </c>
      <c r="F86" s="104">
        <f t="shared" si="25"/>
        <v>8000</v>
      </c>
      <c r="G86" s="104">
        <f t="shared" si="25"/>
        <v>5662693</v>
      </c>
      <c r="H86" s="104">
        <f t="shared" si="25"/>
        <v>13334300</v>
      </c>
      <c r="I86" s="104">
        <f t="shared" si="25"/>
        <v>0</v>
      </c>
      <c r="J86" s="104">
        <f t="shared" si="25"/>
        <v>0</v>
      </c>
      <c r="K86" s="104">
        <f t="shared" si="25"/>
        <v>0</v>
      </c>
      <c r="L86" s="104">
        <f t="shared" si="25"/>
        <v>13334300</v>
      </c>
      <c r="M86" s="104">
        <f t="shared" si="25"/>
        <v>13334300</v>
      </c>
      <c r="N86" s="104">
        <f t="shared" si="25"/>
        <v>21426950</v>
      </c>
    </row>
    <row r="87" spans="1:14" s="45" customFormat="1" ht="34.5" customHeight="1">
      <c r="A87" s="102"/>
      <c r="B87" s="105" t="s">
        <v>13</v>
      </c>
      <c r="C87" s="46">
        <f>C95+C92+C88+C90</f>
        <v>371050</v>
      </c>
      <c r="D87" s="46">
        <f aca="true" t="shared" si="26" ref="D87:N87">D95+D92+D88+D90</f>
        <v>230800</v>
      </c>
      <c r="E87" s="46">
        <f t="shared" si="26"/>
        <v>0</v>
      </c>
      <c r="F87" s="46">
        <f t="shared" si="26"/>
        <v>0</v>
      </c>
      <c r="G87" s="46">
        <f t="shared" si="26"/>
        <v>140250</v>
      </c>
      <c r="H87" s="46">
        <f t="shared" si="26"/>
        <v>-10502700</v>
      </c>
      <c r="I87" s="46">
        <f t="shared" si="26"/>
        <v>0</v>
      </c>
      <c r="J87" s="46">
        <f t="shared" si="26"/>
        <v>0</v>
      </c>
      <c r="K87" s="46">
        <f t="shared" si="26"/>
        <v>0</v>
      </c>
      <c r="L87" s="46">
        <f t="shared" si="26"/>
        <v>-10502700</v>
      </c>
      <c r="M87" s="46">
        <f t="shared" si="26"/>
        <v>0</v>
      </c>
      <c r="N87" s="46">
        <f t="shared" si="26"/>
        <v>-10131650</v>
      </c>
    </row>
    <row r="88" spans="1:14" s="45" customFormat="1" ht="47.25" customHeight="1">
      <c r="A88" s="85" t="s">
        <v>151</v>
      </c>
      <c r="B88" s="92" t="s">
        <v>152</v>
      </c>
      <c r="C88" s="46">
        <f aca="true" t="shared" si="27" ref="C88:C94">D88+G88</f>
        <v>230800</v>
      </c>
      <c r="D88" s="46">
        <f>D89</f>
        <v>230800</v>
      </c>
      <c r="E88" s="46">
        <f aca="true" t="shared" si="28" ref="E88:M88">E89</f>
        <v>0</v>
      </c>
      <c r="F88" s="46">
        <f t="shared" si="28"/>
        <v>0</v>
      </c>
      <c r="G88" s="46">
        <f t="shared" si="28"/>
        <v>0</v>
      </c>
      <c r="H88" s="46">
        <f t="shared" si="28"/>
        <v>0</v>
      </c>
      <c r="I88" s="46">
        <f t="shared" si="28"/>
        <v>0</v>
      </c>
      <c r="J88" s="46">
        <f t="shared" si="28"/>
        <v>0</v>
      </c>
      <c r="K88" s="46">
        <f t="shared" si="28"/>
        <v>0</v>
      </c>
      <c r="L88" s="46">
        <f t="shared" si="28"/>
        <v>0</v>
      </c>
      <c r="M88" s="46">
        <f t="shared" si="28"/>
        <v>0</v>
      </c>
      <c r="N88" s="46">
        <f aca="true" t="shared" si="29" ref="N88:N94">SUM(H88,C88)</f>
        <v>230800</v>
      </c>
    </row>
    <row r="89" spans="1:14" s="45" customFormat="1" ht="65.25" customHeight="1">
      <c r="A89" s="87" t="s">
        <v>131</v>
      </c>
      <c r="B89" s="93" t="s">
        <v>155</v>
      </c>
      <c r="C89" s="44">
        <f t="shared" si="27"/>
        <v>230800</v>
      </c>
      <c r="D89" s="67">
        <v>230800</v>
      </c>
      <c r="E89" s="67"/>
      <c r="F89" s="67"/>
      <c r="G89" s="67"/>
      <c r="H89" s="67"/>
      <c r="I89" s="67"/>
      <c r="J89" s="67"/>
      <c r="K89" s="67"/>
      <c r="L89" s="67"/>
      <c r="M89" s="67"/>
      <c r="N89" s="40">
        <f t="shared" si="29"/>
        <v>230800</v>
      </c>
    </row>
    <row r="90" spans="1:14" s="45" customFormat="1" ht="49.5" customHeight="1">
      <c r="A90" s="85" t="s">
        <v>81</v>
      </c>
      <c r="B90" s="86" t="s">
        <v>82</v>
      </c>
      <c r="C90" s="46">
        <f t="shared" si="27"/>
        <v>0</v>
      </c>
      <c r="D90" s="46"/>
      <c r="E90" s="46"/>
      <c r="F90" s="46"/>
      <c r="G90" s="46"/>
      <c r="H90" s="65">
        <f>I90+L90</f>
        <v>2281700</v>
      </c>
      <c r="I90" s="46">
        <f>I91</f>
        <v>0</v>
      </c>
      <c r="J90" s="46">
        <f>J91</f>
        <v>0</v>
      </c>
      <c r="K90" s="46">
        <f>K91</f>
        <v>0</v>
      </c>
      <c r="L90" s="46">
        <f>L91</f>
        <v>2281700</v>
      </c>
      <c r="M90" s="46">
        <f>M91</f>
        <v>0</v>
      </c>
      <c r="N90" s="46">
        <f t="shared" si="29"/>
        <v>2281700</v>
      </c>
    </row>
    <row r="91" spans="1:14" s="45" customFormat="1" ht="159.75" customHeight="1">
      <c r="A91" s="87" t="s">
        <v>139</v>
      </c>
      <c r="B91" s="100" t="s">
        <v>140</v>
      </c>
      <c r="C91" s="44">
        <f t="shared" si="27"/>
        <v>0</v>
      </c>
      <c r="D91" s="37"/>
      <c r="E91" s="37"/>
      <c r="F91" s="37"/>
      <c r="G91" s="37"/>
      <c r="H91" s="44">
        <f>I91+L91</f>
        <v>2281700</v>
      </c>
      <c r="I91" s="37"/>
      <c r="J91" s="37"/>
      <c r="K91" s="37"/>
      <c r="L91" s="39">
        <f>10292900-8011200</f>
        <v>2281700</v>
      </c>
      <c r="M91" s="37"/>
      <c r="N91" s="40">
        <f t="shared" si="29"/>
        <v>2281700</v>
      </c>
    </row>
    <row r="92" spans="1:14" s="45" customFormat="1" ht="49.5" customHeight="1">
      <c r="A92" s="85" t="s">
        <v>128</v>
      </c>
      <c r="B92" s="92" t="s">
        <v>129</v>
      </c>
      <c r="C92" s="46">
        <f t="shared" si="27"/>
        <v>140250</v>
      </c>
      <c r="D92" s="46">
        <f>D93</f>
        <v>0</v>
      </c>
      <c r="E92" s="46">
        <f aca="true" t="shared" si="30" ref="E92:M93">E93</f>
        <v>0</v>
      </c>
      <c r="F92" s="46">
        <f t="shared" si="30"/>
        <v>0</v>
      </c>
      <c r="G92" s="46">
        <f t="shared" si="30"/>
        <v>140250</v>
      </c>
      <c r="H92" s="46">
        <f t="shared" si="30"/>
        <v>0</v>
      </c>
      <c r="I92" s="46">
        <f t="shared" si="30"/>
        <v>0</v>
      </c>
      <c r="J92" s="46">
        <f t="shared" si="30"/>
        <v>0</v>
      </c>
      <c r="K92" s="46">
        <f t="shared" si="30"/>
        <v>0</v>
      </c>
      <c r="L92" s="46">
        <f t="shared" si="30"/>
        <v>0</v>
      </c>
      <c r="M92" s="46">
        <f t="shared" si="30"/>
        <v>0</v>
      </c>
      <c r="N92" s="46">
        <f t="shared" si="29"/>
        <v>140250</v>
      </c>
    </row>
    <row r="93" spans="1:14" s="45" customFormat="1" ht="48.75" customHeight="1">
      <c r="A93" s="87" t="s">
        <v>131</v>
      </c>
      <c r="B93" s="93" t="s">
        <v>132</v>
      </c>
      <c r="C93" s="44">
        <f t="shared" si="27"/>
        <v>140250</v>
      </c>
      <c r="D93" s="70">
        <f>D94</f>
        <v>0</v>
      </c>
      <c r="E93" s="70">
        <f t="shared" si="30"/>
        <v>0</v>
      </c>
      <c r="F93" s="70">
        <f t="shared" si="30"/>
        <v>0</v>
      </c>
      <c r="G93" s="70">
        <f t="shared" si="30"/>
        <v>140250</v>
      </c>
      <c r="H93" s="70">
        <f t="shared" si="30"/>
        <v>0</v>
      </c>
      <c r="I93" s="70">
        <f t="shared" si="30"/>
        <v>0</v>
      </c>
      <c r="J93" s="70">
        <f t="shared" si="30"/>
        <v>0</v>
      </c>
      <c r="K93" s="70">
        <f t="shared" si="30"/>
        <v>0</v>
      </c>
      <c r="L93" s="70">
        <f t="shared" si="30"/>
        <v>0</v>
      </c>
      <c r="M93" s="70">
        <f t="shared" si="30"/>
        <v>0</v>
      </c>
      <c r="N93" s="40">
        <f t="shared" si="29"/>
        <v>140250</v>
      </c>
    </row>
    <row r="94" spans="1:14" s="45" customFormat="1" ht="47.25" customHeight="1">
      <c r="A94" s="87" t="s">
        <v>126</v>
      </c>
      <c r="B94" s="93" t="s">
        <v>130</v>
      </c>
      <c r="C94" s="44">
        <f t="shared" si="27"/>
        <v>140250</v>
      </c>
      <c r="D94" s="70"/>
      <c r="E94" s="70"/>
      <c r="F94" s="70"/>
      <c r="G94" s="70">
        <v>140250</v>
      </c>
      <c r="H94" s="67"/>
      <c r="I94" s="67"/>
      <c r="J94" s="67"/>
      <c r="K94" s="67"/>
      <c r="L94" s="67"/>
      <c r="M94" s="67"/>
      <c r="N94" s="40">
        <f t="shared" si="29"/>
        <v>140250</v>
      </c>
    </row>
    <row r="95" spans="1:14" s="45" customFormat="1" ht="39.75" customHeight="1">
      <c r="A95" s="106" t="s">
        <v>27</v>
      </c>
      <c r="B95" s="98" t="s">
        <v>8</v>
      </c>
      <c r="C95" s="46">
        <f>C96</f>
        <v>0</v>
      </c>
      <c r="D95" s="46">
        <f aca="true" t="shared" si="31" ref="D95:N95">D96</f>
        <v>0</v>
      </c>
      <c r="E95" s="46">
        <f t="shared" si="31"/>
        <v>0</v>
      </c>
      <c r="F95" s="46">
        <f t="shared" si="31"/>
        <v>0</v>
      </c>
      <c r="G95" s="46">
        <f t="shared" si="31"/>
        <v>0</v>
      </c>
      <c r="H95" s="46">
        <f t="shared" si="31"/>
        <v>-12784400</v>
      </c>
      <c r="I95" s="46">
        <f t="shared" si="31"/>
        <v>0</v>
      </c>
      <c r="J95" s="46">
        <f t="shared" si="31"/>
        <v>0</v>
      </c>
      <c r="K95" s="46">
        <f t="shared" si="31"/>
        <v>0</v>
      </c>
      <c r="L95" s="46">
        <f t="shared" si="31"/>
        <v>-12784400</v>
      </c>
      <c r="M95" s="46">
        <f t="shared" si="31"/>
        <v>0</v>
      </c>
      <c r="N95" s="46">
        <f t="shared" si="31"/>
        <v>-12784400</v>
      </c>
    </row>
    <row r="96" spans="1:14" ht="159.75" customHeight="1">
      <c r="A96" s="107" t="s">
        <v>139</v>
      </c>
      <c r="B96" s="100" t="s">
        <v>140</v>
      </c>
      <c r="C96" s="44">
        <f>SUM(G96,D96)</f>
        <v>0</v>
      </c>
      <c r="D96" s="39"/>
      <c r="E96" s="40"/>
      <c r="F96" s="40"/>
      <c r="G96" s="66"/>
      <c r="H96" s="44">
        <f>I96+L96</f>
        <v>-12784400</v>
      </c>
      <c r="I96" s="40"/>
      <c r="J96" s="40"/>
      <c r="K96" s="40"/>
      <c r="L96" s="66">
        <v>-12784400</v>
      </c>
      <c r="M96" s="66"/>
      <c r="N96" s="40">
        <f>SUM(H96,C96)</f>
        <v>-12784400</v>
      </c>
    </row>
    <row r="97" spans="1:14" s="45" customFormat="1" ht="33" customHeight="1">
      <c r="A97" s="108"/>
      <c r="B97" s="111" t="s">
        <v>31</v>
      </c>
      <c r="C97" s="104">
        <f aca="true" t="shared" si="32" ref="C97:N97">C86+C87</f>
        <v>8463700</v>
      </c>
      <c r="D97" s="104">
        <f t="shared" si="32"/>
        <v>2660757</v>
      </c>
      <c r="E97" s="104">
        <f t="shared" si="32"/>
        <v>0</v>
      </c>
      <c r="F97" s="104">
        <f t="shared" si="32"/>
        <v>8000</v>
      </c>
      <c r="G97" s="104">
        <f t="shared" si="32"/>
        <v>5802943</v>
      </c>
      <c r="H97" s="104">
        <f t="shared" si="32"/>
        <v>2831600</v>
      </c>
      <c r="I97" s="104">
        <f t="shared" si="32"/>
        <v>0</v>
      </c>
      <c r="J97" s="104">
        <f t="shared" si="32"/>
        <v>0</v>
      </c>
      <c r="K97" s="104">
        <f t="shared" si="32"/>
        <v>0</v>
      </c>
      <c r="L97" s="104">
        <f>L86+L87</f>
        <v>2831600</v>
      </c>
      <c r="M97" s="104">
        <f t="shared" si="32"/>
        <v>13334300</v>
      </c>
      <c r="N97" s="104">
        <f t="shared" si="32"/>
        <v>11295300</v>
      </c>
    </row>
    <row r="98" spans="1:14" ht="13.5" customHeight="1">
      <c r="A98" s="30"/>
      <c r="C98" s="4"/>
      <c r="D98" s="2"/>
      <c r="E98" s="2"/>
      <c r="F98" s="2"/>
      <c r="G98" s="2"/>
      <c r="H98" s="6"/>
      <c r="I98" s="2"/>
      <c r="J98" s="2"/>
      <c r="K98" s="2"/>
      <c r="L98" s="2"/>
      <c r="M98" s="2"/>
      <c r="N98" s="4"/>
    </row>
    <row r="99" spans="1:14" ht="18.75">
      <c r="A99" s="15"/>
      <c r="B99" s="18"/>
      <c r="C99" s="4"/>
      <c r="D99" s="2"/>
      <c r="E99" s="2"/>
      <c r="F99" s="2"/>
      <c r="G99" s="2"/>
      <c r="H99" s="6"/>
      <c r="I99" s="2"/>
      <c r="J99" s="2"/>
      <c r="K99" s="19"/>
      <c r="L99" s="2"/>
      <c r="M99" s="2"/>
      <c r="N99" s="50"/>
    </row>
    <row r="100" spans="1:14" ht="18.75">
      <c r="A100" s="16"/>
      <c r="B100" s="153" t="s">
        <v>72</v>
      </c>
      <c r="C100" s="153"/>
      <c r="D100" s="153"/>
      <c r="E100" s="23"/>
      <c r="G100" s="28"/>
      <c r="H100" s="29"/>
      <c r="I100" s="28"/>
      <c r="J100" s="28"/>
      <c r="K100" s="24" t="s">
        <v>67</v>
      </c>
      <c r="L100" s="28"/>
      <c r="M100" s="2"/>
      <c r="N100" s="4"/>
    </row>
    <row r="101" spans="1:14" ht="12.75">
      <c r="A101" s="3"/>
      <c r="C101" s="4"/>
      <c r="D101" s="2"/>
      <c r="E101" s="2"/>
      <c r="F101" s="2"/>
      <c r="G101" s="2"/>
      <c r="H101" s="6"/>
      <c r="I101" s="2"/>
      <c r="J101" s="2"/>
      <c r="K101" s="2"/>
      <c r="L101" s="2"/>
      <c r="M101" s="2"/>
      <c r="N101" s="4"/>
    </row>
    <row r="102" spans="1:3" ht="15">
      <c r="A102" s="15"/>
      <c r="C102" s="63"/>
    </row>
    <row r="103" spans="1:3" ht="13.5" thickBot="1">
      <c r="A103" s="15"/>
      <c r="C103" s="35"/>
    </row>
    <row r="104" spans="1:14" ht="12.75">
      <c r="A104" s="15"/>
      <c r="B104" s="53" t="s">
        <v>29</v>
      </c>
      <c r="C104" s="54">
        <f>C86-'додаток 2'!C46</f>
        <v>0</v>
      </c>
      <c r="D104" s="55">
        <f>D86-'додаток 2'!D46</f>
        <v>0</v>
      </c>
      <c r="E104" s="55">
        <f>E86-'додаток 2'!E46</f>
        <v>0</v>
      </c>
      <c r="F104" s="55">
        <f>F86-'додаток 2'!F46</f>
        <v>0</v>
      </c>
      <c r="G104" s="55">
        <f>G86-'додаток 2'!G46</f>
        <v>0</v>
      </c>
      <c r="H104" s="56">
        <f>H86-'додаток 2'!H46</f>
        <v>0</v>
      </c>
      <c r="I104" s="55">
        <f>I86-'додаток 2'!I46</f>
        <v>0</v>
      </c>
      <c r="J104" s="55">
        <f>J86-'додаток 2'!J46</f>
        <v>0</v>
      </c>
      <c r="K104" s="55">
        <f>K86-'додаток 2'!K46</f>
        <v>0</v>
      </c>
      <c r="L104" s="55">
        <f>L86-'додаток 2'!L46</f>
        <v>0</v>
      </c>
      <c r="M104" s="55">
        <f>M86-'додаток 2'!M46</f>
        <v>0</v>
      </c>
      <c r="N104" s="57">
        <f>N86-'додаток 2'!N46</f>
        <v>0</v>
      </c>
    </row>
    <row r="105" spans="1:14" ht="13.5" thickBot="1">
      <c r="A105" s="15"/>
      <c r="B105" s="58" t="s">
        <v>28</v>
      </c>
      <c r="C105" s="59">
        <f>C97-'додаток 2'!C52</f>
        <v>0</v>
      </c>
      <c r="D105" s="60">
        <f>D97-'додаток 2'!D52</f>
        <v>0</v>
      </c>
      <c r="E105" s="60">
        <f>E97-'додаток 2'!E52</f>
        <v>0</v>
      </c>
      <c r="F105" s="60">
        <f>F97-'додаток 2'!F52</f>
        <v>0</v>
      </c>
      <c r="G105" s="60">
        <f>G97-'додаток 2'!G52</f>
        <v>0</v>
      </c>
      <c r="H105" s="61">
        <f>H97-'додаток 2'!H52</f>
        <v>0</v>
      </c>
      <c r="I105" s="60">
        <f>I97-'додаток 2'!I52</f>
        <v>0</v>
      </c>
      <c r="J105" s="60">
        <f>J97-'додаток 2'!J52</f>
        <v>0</v>
      </c>
      <c r="K105" s="60">
        <f>K97-'додаток 2'!K52</f>
        <v>0</v>
      </c>
      <c r="L105" s="60">
        <f>L97-'додаток 2'!L52</f>
        <v>0</v>
      </c>
      <c r="M105" s="60">
        <f>M97-'додаток 2'!M52</f>
        <v>0</v>
      </c>
      <c r="N105" s="62">
        <f>N97-'додаток 2'!N52</f>
        <v>0</v>
      </c>
    </row>
    <row r="106" spans="1:14" ht="12.75">
      <c r="A106" s="15"/>
      <c r="B106" s="12" t="s">
        <v>30</v>
      </c>
      <c r="C106" s="49">
        <f>C97-'[1]додаток 1(27.07.07)'!$C$27</f>
        <v>2021700</v>
      </c>
      <c r="D106" s="49"/>
      <c r="E106" s="49"/>
      <c r="F106" s="49"/>
      <c r="G106" s="49"/>
      <c r="H106" s="49">
        <f>H97-'[1]додаток 1(27.07.07)'!$D$27</f>
        <v>0</v>
      </c>
      <c r="I106" s="49"/>
      <c r="J106" s="49">
        <f>J97-J113</f>
        <v>0</v>
      </c>
      <c r="K106" s="49">
        <f>K97-K113</f>
        <v>0</v>
      </c>
      <c r="L106" s="49"/>
      <c r="M106" s="49">
        <f>M97-'[1]додаток 1(27.07.07)'!$E$27</f>
        <v>0</v>
      </c>
      <c r="N106" s="49">
        <f>N97-'[1]додаток 1(27.07.07)'!$F$27</f>
        <v>2021700</v>
      </c>
    </row>
    <row r="107" spans="1:7" ht="16.5">
      <c r="A107" s="15"/>
      <c r="D107" s="71"/>
      <c r="E107" s="145">
        <f>1730000+130000+305000</f>
        <v>2165000</v>
      </c>
      <c r="G107">
        <v>6442000</v>
      </c>
    </row>
    <row r="108" ht="12.75">
      <c r="A108" s="15"/>
    </row>
    <row r="109" spans="1:7" ht="16.5">
      <c r="A109" s="15"/>
      <c r="C109" s="49">
        <f>C97+'[2]Лист1'!$C$17</f>
        <v>8607000</v>
      </c>
      <c r="E109" s="145">
        <v>6442000</v>
      </c>
      <c r="G109" s="71"/>
    </row>
    <row r="110" spans="1:3" ht="12.75">
      <c r="A110" s="15"/>
      <c r="C110" s="72">
        <f>C109-'[1]додаток 1(27.07.07)'!$C$27</f>
        <v>2165000</v>
      </c>
    </row>
    <row r="111" spans="1:5" ht="12.75">
      <c r="A111" s="15"/>
      <c r="C111" s="49"/>
      <c r="D111" s="71"/>
      <c r="E111" s="71"/>
    </row>
    <row r="112" spans="1:5" ht="12.75">
      <c r="A112" s="15"/>
      <c r="C112" s="49"/>
      <c r="E112" s="71">
        <f>E109+E107</f>
        <v>8607000</v>
      </c>
    </row>
    <row r="113" spans="1:14" ht="12.75">
      <c r="A113" s="15"/>
      <c r="C113" s="49">
        <f>C97-'додаток 2'!C52</f>
        <v>0</v>
      </c>
      <c r="D113">
        <f>D97-'додаток 2'!D52</f>
        <v>0</v>
      </c>
      <c r="E113">
        <f>E97-'додаток 2'!E52</f>
        <v>0</v>
      </c>
      <c r="F113">
        <f>F97-'додаток 2'!F52</f>
        <v>0</v>
      </c>
      <c r="G113">
        <f>G97-'додаток 2'!G52</f>
        <v>0</v>
      </c>
      <c r="H113" s="5">
        <f>H97-'додаток 2'!H52</f>
        <v>0</v>
      </c>
      <c r="I113">
        <f>I97-'додаток 2'!I52</f>
        <v>0</v>
      </c>
      <c r="J113">
        <f>J97-'додаток 2'!J52</f>
        <v>0</v>
      </c>
      <c r="K113">
        <f>K97-'додаток 2'!K52</f>
        <v>0</v>
      </c>
      <c r="L113">
        <f>L97-'додаток 2'!L52</f>
        <v>0</v>
      </c>
      <c r="M113">
        <f>M97-'додаток 2'!M52</f>
        <v>0</v>
      </c>
      <c r="N113" s="1">
        <f>N97-'додаток 2'!N52</f>
        <v>0</v>
      </c>
    </row>
    <row r="114" ht="12.75">
      <c r="A114" s="15"/>
    </row>
    <row r="115" spans="1:5" ht="12.75">
      <c r="A115" s="15"/>
      <c r="E115" s="71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</sheetData>
  <sheetProtection/>
  <mergeCells count="17">
    <mergeCell ref="B5:L5"/>
    <mergeCell ref="A7:A9"/>
    <mergeCell ref="B100:D100"/>
    <mergeCell ref="C7:G7"/>
    <mergeCell ref="H7:M7"/>
    <mergeCell ref="M9:M10"/>
    <mergeCell ref="I8:L8"/>
    <mergeCell ref="N7:N10"/>
    <mergeCell ref="D8:G8"/>
    <mergeCell ref="C8:C10"/>
    <mergeCell ref="E9:F9"/>
    <mergeCell ref="D9:D10"/>
    <mergeCell ref="G9:G10"/>
    <mergeCell ref="H8:H10"/>
    <mergeCell ref="I9:I10"/>
    <mergeCell ref="J9:K9"/>
    <mergeCell ref="L9:L10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60" r:id="rId2"/>
  <rowBreaks count="5" manualBreakCount="5">
    <brk id="24" max="13" man="1"/>
    <brk id="42" max="13" man="1"/>
    <brk id="55" max="13" man="1"/>
    <brk id="71" max="13" man="1"/>
    <brk id="86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54"/>
  <sheetViews>
    <sheetView showZeros="0" tabSelected="1" view="pageBreakPreview" zoomScale="75" zoomScaleNormal="80" zoomScaleSheetLayoutView="75" zoomScalePageLayoutView="0" workbookViewId="0" topLeftCell="A24">
      <selection activeCell="M32" sqref="M32"/>
    </sheetView>
  </sheetViews>
  <sheetFormatPr defaultColWidth="9.33203125" defaultRowHeight="12.75"/>
  <cols>
    <col min="1" max="1" width="10" style="9" customWidth="1"/>
    <col min="2" max="2" width="39.16015625" style="11" customWidth="1"/>
    <col min="3" max="3" width="18.66015625" style="10" customWidth="1"/>
    <col min="4" max="4" width="18.83203125" style="7" customWidth="1"/>
    <col min="5" max="7" width="16.83203125" style="7" customWidth="1"/>
    <col min="8" max="8" width="17.83203125" style="10" customWidth="1"/>
    <col min="9" max="9" width="18.83203125" style="7" customWidth="1"/>
    <col min="10" max="11" width="16.83203125" style="7" customWidth="1"/>
    <col min="12" max="13" width="17.33203125" style="7" customWidth="1"/>
    <col min="14" max="14" width="18.33203125" style="10" customWidth="1"/>
    <col min="15" max="16384" width="9.33203125" style="7" customWidth="1"/>
  </cols>
  <sheetData>
    <row r="6" spans="1:14" ht="26.25" customHeight="1">
      <c r="A6" s="159" t="s">
        <v>80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26.25" customHeight="1">
      <c r="A7" s="159" t="s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ht="15.75" customHeight="1">
      <c r="N8" s="36" t="s">
        <v>22</v>
      </c>
    </row>
    <row r="9" spans="1:14" ht="27.75" customHeight="1">
      <c r="A9" s="161" t="s">
        <v>15</v>
      </c>
      <c r="B9" s="155" t="s">
        <v>14</v>
      </c>
      <c r="C9" s="148" t="s">
        <v>4</v>
      </c>
      <c r="D9" s="148"/>
      <c r="E9" s="148"/>
      <c r="F9" s="148"/>
      <c r="G9" s="148"/>
      <c r="H9" s="148" t="s">
        <v>6</v>
      </c>
      <c r="I9" s="148"/>
      <c r="J9" s="148"/>
      <c r="K9" s="148"/>
      <c r="L9" s="148"/>
      <c r="M9" s="148"/>
      <c r="N9" s="146" t="s">
        <v>3</v>
      </c>
    </row>
    <row r="10" spans="1:14" ht="22.5" customHeight="1">
      <c r="A10" s="161"/>
      <c r="B10" s="155"/>
      <c r="C10" s="148" t="s">
        <v>5</v>
      </c>
      <c r="D10" s="148" t="s">
        <v>9</v>
      </c>
      <c r="E10" s="148"/>
      <c r="F10" s="148"/>
      <c r="G10" s="148"/>
      <c r="H10" s="148" t="s">
        <v>5</v>
      </c>
      <c r="I10" s="148" t="s">
        <v>9</v>
      </c>
      <c r="J10" s="148"/>
      <c r="K10" s="148"/>
      <c r="L10" s="148"/>
      <c r="M10" s="148"/>
      <c r="N10" s="146"/>
    </row>
    <row r="11" spans="1:14" ht="22.5" customHeight="1">
      <c r="A11" s="161"/>
      <c r="B11" s="155"/>
      <c r="C11" s="148"/>
      <c r="D11" s="149" t="s">
        <v>7</v>
      </c>
      <c r="E11" s="148" t="s">
        <v>10</v>
      </c>
      <c r="F11" s="148"/>
      <c r="G11" s="150" t="s">
        <v>18</v>
      </c>
      <c r="H11" s="148"/>
      <c r="I11" s="149" t="s">
        <v>20</v>
      </c>
      <c r="J11" s="148" t="s">
        <v>10</v>
      </c>
      <c r="K11" s="148"/>
      <c r="L11" s="150" t="s">
        <v>18</v>
      </c>
      <c r="M11" s="150" t="s">
        <v>21</v>
      </c>
      <c r="N11" s="146"/>
    </row>
    <row r="12" spans="1:14" ht="64.5" customHeight="1">
      <c r="A12" s="161"/>
      <c r="B12" s="155"/>
      <c r="C12" s="156"/>
      <c r="D12" s="157"/>
      <c r="E12" s="112" t="s">
        <v>16</v>
      </c>
      <c r="F12" s="112" t="s">
        <v>17</v>
      </c>
      <c r="G12" s="158"/>
      <c r="H12" s="156"/>
      <c r="I12" s="157"/>
      <c r="J12" s="112" t="s">
        <v>16</v>
      </c>
      <c r="K12" s="112" t="s">
        <v>17</v>
      </c>
      <c r="L12" s="158"/>
      <c r="M12" s="158"/>
      <c r="N12" s="160"/>
    </row>
    <row r="13" spans="1:14" s="20" customFormat="1" ht="17.25" customHeight="1">
      <c r="A13" s="113">
        <v>1</v>
      </c>
      <c r="B13" s="113">
        <v>2</v>
      </c>
      <c r="C13" s="83">
        <v>3</v>
      </c>
      <c r="D13" s="84">
        <v>4</v>
      </c>
      <c r="E13" s="84">
        <v>5</v>
      </c>
      <c r="F13" s="84">
        <v>6</v>
      </c>
      <c r="G13" s="84">
        <v>7</v>
      </c>
      <c r="H13" s="83" t="s">
        <v>19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3" t="s">
        <v>2</v>
      </c>
    </row>
    <row r="14" spans="1:14" s="20" customFormat="1" ht="24.75" customHeight="1">
      <c r="A14" s="114" t="s">
        <v>91</v>
      </c>
      <c r="B14" s="115" t="s">
        <v>92</v>
      </c>
      <c r="C14" s="51">
        <f>D14+G14</f>
        <v>83600</v>
      </c>
      <c r="D14" s="51">
        <f>D15</f>
        <v>-51000</v>
      </c>
      <c r="E14" s="51">
        <f aca="true" t="shared" si="0" ref="E14:M14">E15</f>
        <v>0</v>
      </c>
      <c r="F14" s="51">
        <f t="shared" si="0"/>
        <v>-26000</v>
      </c>
      <c r="G14" s="51">
        <f t="shared" si="0"/>
        <v>134600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>H14+C14</f>
        <v>83600</v>
      </c>
    </row>
    <row r="15" spans="1:14" s="20" customFormat="1" ht="17.25" customHeight="1">
      <c r="A15" s="116" t="s">
        <v>89</v>
      </c>
      <c r="B15" s="117" t="s">
        <v>93</v>
      </c>
      <c r="C15" s="44">
        <f aca="true" t="shared" si="1" ref="C15:C40">D15+G15</f>
        <v>83600</v>
      </c>
      <c r="D15" s="66">
        <f>'додаток 3'!D13</f>
        <v>-51000</v>
      </c>
      <c r="E15" s="44">
        <f>'додаток 3'!E13</f>
        <v>0</v>
      </c>
      <c r="F15" s="66">
        <f>'додаток 3'!F13</f>
        <v>-26000</v>
      </c>
      <c r="G15" s="66">
        <f>'додаток 3'!G13</f>
        <v>134600</v>
      </c>
      <c r="H15" s="44">
        <f>'додаток 3'!H13</f>
        <v>0</v>
      </c>
      <c r="I15" s="44">
        <f>'додаток 3'!I13</f>
        <v>0</v>
      </c>
      <c r="J15" s="44">
        <f>'додаток 3'!J13</f>
        <v>0</v>
      </c>
      <c r="K15" s="44">
        <f>'додаток 3'!K13</f>
        <v>0</v>
      </c>
      <c r="L15" s="44">
        <f>'додаток 3'!L13</f>
        <v>0</v>
      </c>
      <c r="M15" s="44">
        <f>'додаток 3'!M13</f>
        <v>0</v>
      </c>
      <c r="N15" s="40">
        <f>SUM(H15,C15)</f>
        <v>83600</v>
      </c>
    </row>
    <row r="16" spans="1:15" ht="24.75" customHeight="1">
      <c r="A16" s="114" t="s">
        <v>70</v>
      </c>
      <c r="B16" s="115" t="s">
        <v>71</v>
      </c>
      <c r="C16" s="51">
        <f>D16+G16</f>
        <v>315770</v>
      </c>
      <c r="D16" s="51">
        <f>'додаток 3'!D22-'додаток 3'!D29+'додаток 3'!D31</f>
        <v>59470</v>
      </c>
      <c r="E16" s="51">
        <f>'додаток 3'!E22-'додаток 3'!E29+'додаток 3'!E31</f>
        <v>0</v>
      </c>
      <c r="F16" s="51">
        <f>'додаток 3'!F22-'додаток 3'!F29+'додаток 3'!F31</f>
        <v>17000</v>
      </c>
      <c r="G16" s="51">
        <f>'додаток 3'!G22-'додаток 3'!G29+'додаток 3'!G31</f>
        <v>256300</v>
      </c>
      <c r="H16" s="51">
        <f>'додаток 3'!H22-'додаток 3'!H29+'додаток 3'!H31</f>
        <v>0</v>
      </c>
      <c r="I16" s="51">
        <f>'додаток 3'!I22-'додаток 3'!I29+'додаток 3'!I31</f>
        <v>0</v>
      </c>
      <c r="J16" s="51">
        <f>'додаток 3'!J22-'додаток 3'!J29+'додаток 3'!J31</f>
        <v>0</v>
      </c>
      <c r="K16" s="51">
        <f>'додаток 3'!K22-'додаток 3'!K29+'додаток 3'!K31</f>
        <v>0</v>
      </c>
      <c r="L16" s="51">
        <f>'додаток 3'!L22-'додаток 3'!L29+'додаток 3'!L31</f>
        <v>0</v>
      </c>
      <c r="M16" s="51">
        <f>'додаток 3'!M22-'додаток 3'!M29+'додаток 3'!M31</f>
        <v>0</v>
      </c>
      <c r="N16" s="51">
        <f>H16+C16</f>
        <v>315770</v>
      </c>
      <c r="O16" s="33"/>
    </row>
    <row r="17" spans="1:15" ht="24.75" customHeight="1">
      <c r="A17" s="114" t="s">
        <v>34</v>
      </c>
      <c r="B17" s="115" t="s">
        <v>35</v>
      </c>
      <c r="C17" s="51">
        <f t="shared" si="1"/>
        <v>2696090</v>
      </c>
      <c r="D17" s="51">
        <f>'додаток 3'!D32+'додаток 3'!D33+'додаток 3'!D34+'додаток 3'!D35</f>
        <v>988590</v>
      </c>
      <c r="E17" s="51">
        <f>'додаток 3'!E32+'додаток 3'!E33+'додаток 3'!E34+'додаток 3'!E35</f>
        <v>0</v>
      </c>
      <c r="F17" s="51">
        <f>'додаток 3'!F32+'додаток 3'!F33+'додаток 3'!F34+'додаток 3'!F35</f>
        <v>0</v>
      </c>
      <c r="G17" s="51">
        <f>'додаток 3'!G32+'додаток 3'!G33+'додаток 3'!G34+'додаток 3'!G35</f>
        <v>1707500</v>
      </c>
      <c r="H17" s="51">
        <f>'додаток 3'!H32+'додаток 3'!H33+'додаток 3'!H34+'додаток 3'!H35</f>
        <v>0</v>
      </c>
      <c r="I17" s="51">
        <f>'додаток 3'!I32+'додаток 3'!I33+'додаток 3'!I34+'додаток 3'!I35</f>
        <v>0</v>
      </c>
      <c r="J17" s="51">
        <f>'додаток 3'!J32+'додаток 3'!J33+'додаток 3'!J34+'додаток 3'!J35</f>
        <v>0</v>
      </c>
      <c r="K17" s="51">
        <f>'додаток 3'!K32+'додаток 3'!K33+'додаток 3'!K34+'додаток 3'!K35</f>
        <v>0</v>
      </c>
      <c r="L17" s="51">
        <f>'додаток 3'!L32+'додаток 3'!L33+'додаток 3'!L34+'додаток 3'!L35</f>
        <v>0</v>
      </c>
      <c r="M17" s="51">
        <f>'додаток 3'!M32+'додаток 3'!M33+'додаток 3'!M34+'додаток 3'!M35</f>
        <v>0</v>
      </c>
      <c r="N17" s="51">
        <f>H17+C17</f>
        <v>2696090</v>
      </c>
      <c r="O17" s="33"/>
    </row>
    <row r="18" spans="1:15" ht="33" customHeight="1">
      <c r="A18" s="114" t="s">
        <v>47</v>
      </c>
      <c r="B18" s="115" t="s">
        <v>48</v>
      </c>
      <c r="C18" s="51">
        <f t="shared" si="1"/>
        <v>506100</v>
      </c>
      <c r="D18" s="51">
        <f>D19+D20+D21+D22+D23+D24</f>
        <v>233200</v>
      </c>
      <c r="E18" s="51">
        <f aca="true" t="shared" si="2" ref="E18:M18">E19+E20+E21+E22+E23+E24</f>
        <v>0</v>
      </c>
      <c r="F18" s="51">
        <f t="shared" si="2"/>
        <v>17000</v>
      </c>
      <c r="G18" s="51">
        <f t="shared" si="2"/>
        <v>272900</v>
      </c>
      <c r="H18" s="51">
        <f t="shared" si="2"/>
        <v>0</v>
      </c>
      <c r="I18" s="51">
        <f t="shared" si="2"/>
        <v>0</v>
      </c>
      <c r="J18" s="51">
        <f t="shared" si="2"/>
        <v>0</v>
      </c>
      <c r="K18" s="51">
        <f t="shared" si="2"/>
        <v>0</v>
      </c>
      <c r="L18" s="51">
        <f t="shared" si="2"/>
        <v>0</v>
      </c>
      <c r="M18" s="51">
        <f t="shared" si="2"/>
        <v>0</v>
      </c>
      <c r="N18" s="51">
        <f>H18+C18</f>
        <v>506100</v>
      </c>
      <c r="O18" s="33"/>
    </row>
    <row r="19" spans="1:15" ht="44.25" customHeight="1">
      <c r="A19" s="118" t="s">
        <v>153</v>
      </c>
      <c r="B19" s="119" t="s">
        <v>154</v>
      </c>
      <c r="C19" s="44">
        <f t="shared" si="1"/>
        <v>-230800</v>
      </c>
      <c r="D19" s="120">
        <f>'додаток 3'!D54</f>
        <v>-230800</v>
      </c>
      <c r="E19" s="120">
        <f>'додаток 3'!E54</f>
        <v>0</v>
      </c>
      <c r="F19" s="120">
        <f>'додаток 3'!F54</f>
        <v>0</v>
      </c>
      <c r="G19" s="120">
        <f>'додаток 3'!G54</f>
        <v>0</v>
      </c>
      <c r="H19" s="120">
        <f>'додаток 3'!H54</f>
        <v>0</v>
      </c>
      <c r="I19" s="120">
        <f>'додаток 3'!I54</f>
        <v>0</v>
      </c>
      <c r="J19" s="120">
        <f>'додаток 3'!J54</f>
        <v>0</v>
      </c>
      <c r="K19" s="120">
        <f>'додаток 3'!K54</f>
        <v>0</v>
      </c>
      <c r="L19" s="120">
        <f>'додаток 3'!L54</f>
        <v>0</v>
      </c>
      <c r="M19" s="120">
        <f>'додаток 3'!M54</f>
        <v>0</v>
      </c>
      <c r="N19" s="40">
        <f aca="true" t="shared" si="3" ref="N19:N47">SUM(H19,C19)</f>
        <v>-230800</v>
      </c>
      <c r="O19" s="33"/>
    </row>
    <row r="20" spans="1:15" ht="27.75" customHeight="1">
      <c r="A20" s="118" t="s">
        <v>147</v>
      </c>
      <c r="B20" s="119" t="s">
        <v>148</v>
      </c>
      <c r="C20" s="44">
        <f t="shared" si="1"/>
        <v>240000</v>
      </c>
      <c r="D20" s="120">
        <f>'додаток 3'!D40</f>
        <v>240000</v>
      </c>
      <c r="E20" s="120">
        <f>'додаток 3'!E40</f>
        <v>0</v>
      </c>
      <c r="F20" s="120">
        <f>'додаток 3'!F40</f>
        <v>0</v>
      </c>
      <c r="G20" s="120">
        <f>'додаток 3'!G40</f>
        <v>0</v>
      </c>
      <c r="H20" s="120">
        <f>'додаток 3'!H40</f>
        <v>0</v>
      </c>
      <c r="I20" s="120">
        <f>'додаток 3'!I40</f>
        <v>0</v>
      </c>
      <c r="J20" s="120">
        <f>'додаток 3'!J40</f>
        <v>0</v>
      </c>
      <c r="K20" s="120">
        <f>'додаток 3'!K40</f>
        <v>0</v>
      </c>
      <c r="L20" s="120">
        <f>'додаток 3'!L40</f>
        <v>0</v>
      </c>
      <c r="M20" s="120">
        <f>'додаток 3'!M40</f>
        <v>0</v>
      </c>
      <c r="N20" s="40">
        <f t="shared" si="3"/>
        <v>240000</v>
      </c>
      <c r="O20" s="33"/>
    </row>
    <row r="21" spans="1:15" ht="30" customHeight="1">
      <c r="A21" s="118" t="s">
        <v>61</v>
      </c>
      <c r="B21" s="121" t="s">
        <v>62</v>
      </c>
      <c r="C21" s="44">
        <f t="shared" si="1"/>
        <v>65400</v>
      </c>
      <c r="D21" s="37">
        <f>'додаток 3'!D38</f>
        <v>-12000</v>
      </c>
      <c r="E21" s="37">
        <f>'додаток 3'!E38</f>
        <v>0</v>
      </c>
      <c r="F21" s="37">
        <f>'додаток 3'!F38</f>
        <v>12000</v>
      </c>
      <c r="G21" s="37">
        <f>'додаток 3'!G38</f>
        <v>77400</v>
      </c>
      <c r="H21" s="37">
        <f>'додаток 3'!H38</f>
        <v>0</v>
      </c>
      <c r="I21" s="37">
        <f>'додаток 3'!I38</f>
        <v>0</v>
      </c>
      <c r="J21" s="37">
        <f>'додаток 3'!J38</f>
        <v>0</v>
      </c>
      <c r="K21" s="37">
        <f>'додаток 3'!K38</f>
        <v>0</v>
      </c>
      <c r="L21" s="37">
        <f>'додаток 3'!L38</f>
        <v>0</v>
      </c>
      <c r="M21" s="37">
        <f>'додаток 3'!M38</f>
        <v>0</v>
      </c>
      <c r="N21" s="40">
        <f t="shared" si="3"/>
        <v>65400</v>
      </c>
      <c r="O21" s="33"/>
    </row>
    <row r="22" spans="1:15" ht="45.75" customHeight="1">
      <c r="A22" s="118" t="s">
        <v>63</v>
      </c>
      <c r="B22" s="117" t="s">
        <v>64</v>
      </c>
      <c r="C22" s="44">
        <f t="shared" si="1"/>
        <v>190000</v>
      </c>
      <c r="D22" s="37">
        <f>'додаток 3'!D39</f>
        <v>0</v>
      </c>
      <c r="E22" s="37">
        <f>'додаток 3'!E39</f>
        <v>0</v>
      </c>
      <c r="F22" s="37">
        <f>'додаток 3'!F39</f>
        <v>0</v>
      </c>
      <c r="G22" s="37">
        <f>'додаток 3'!G39</f>
        <v>190000</v>
      </c>
      <c r="H22" s="37">
        <f>'додаток 3'!H39</f>
        <v>0</v>
      </c>
      <c r="I22" s="37">
        <f>'додаток 3'!I39</f>
        <v>0</v>
      </c>
      <c r="J22" s="37">
        <f>'додаток 3'!J39</f>
        <v>0</v>
      </c>
      <c r="K22" s="37">
        <f>'додаток 3'!K39</f>
        <v>0</v>
      </c>
      <c r="L22" s="37">
        <f>'додаток 3'!L39</f>
        <v>0</v>
      </c>
      <c r="M22" s="37">
        <f>'додаток 3'!M39</f>
        <v>0</v>
      </c>
      <c r="N22" s="40">
        <f t="shared" si="3"/>
        <v>190000</v>
      </c>
      <c r="O22" s="33"/>
    </row>
    <row r="23" spans="1:15" ht="30.75" customHeight="1">
      <c r="A23" s="118" t="s">
        <v>65</v>
      </c>
      <c r="B23" s="117" t="s">
        <v>166</v>
      </c>
      <c r="C23" s="44">
        <f t="shared" si="1"/>
        <v>100000</v>
      </c>
      <c r="D23" s="37">
        <f>'додаток 3'!D41</f>
        <v>94500</v>
      </c>
      <c r="E23" s="37">
        <f>'додаток 3'!E41</f>
        <v>0</v>
      </c>
      <c r="F23" s="37">
        <f>'додаток 3'!F41</f>
        <v>5000</v>
      </c>
      <c r="G23" s="37">
        <f>'додаток 3'!G41</f>
        <v>5500</v>
      </c>
      <c r="H23" s="37">
        <f>'додаток 3'!H41</f>
        <v>0</v>
      </c>
      <c r="I23" s="37">
        <f>'додаток 3'!I41</f>
        <v>0</v>
      </c>
      <c r="J23" s="37">
        <f>'додаток 3'!J41</f>
        <v>0</v>
      </c>
      <c r="K23" s="37">
        <f>'додаток 3'!K41</f>
        <v>0</v>
      </c>
      <c r="L23" s="37">
        <f>'додаток 3'!L41</f>
        <v>0</v>
      </c>
      <c r="M23" s="37">
        <f>'додаток 3'!M41</f>
        <v>0</v>
      </c>
      <c r="N23" s="40">
        <f t="shared" si="3"/>
        <v>100000</v>
      </c>
      <c r="O23" s="33"/>
    </row>
    <row r="24" spans="1:15" ht="102.75" customHeight="1">
      <c r="A24" s="118" t="s">
        <v>118</v>
      </c>
      <c r="B24" s="117" t="s">
        <v>136</v>
      </c>
      <c r="C24" s="44">
        <f t="shared" si="1"/>
        <v>141500</v>
      </c>
      <c r="D24" s="37">
        <f>'додаток 3'!D44+'додаток 3'!D18+'додаток 3'!D55</f>
        <v>141500</v>
      </c>
      <c r="E24" s="37">
        <f>'додаток 3'!E44+'додаток 3'!E18+'додаток 3'!E55</f>
        <v>0</v>
      </c>
      <c r="F24" s="37">
        <f>'додаток 3'!F44+'додаток 3'!F18+'додаток 3'!F55</f>
        <v>0</v>
      </c>
      <c r="G24" s="37">
        <f>'додаток 3'!G44+'додаток 3'!G18+'додаток 3'!G55</f>
        <v>0</v>
      </c>
      <c r="H24" s="37">
        <f>'додаток 3'!H44+'додаток 3'!H18+'додаток 3'!H55</f>
        <v>0</v>
      </c>
      <c r="I24" s="37">
        <f>'додаток 3'!I44+'додаток 3'!I18+'додаток 3'!I55</f>
        <v>0</v>
      </c>
      <c r="J24" s="37">
        <f>'додаток 3'!J44+'додаток 3'!J18+'додаток 3'!J55</f>
        <v>0</v>
      </c>
      <c r="K24" s="37">
        <f>'додаток 3'!K44+'додаток 3'!K18+'додаток 3'!K55</f>
        <v>0</v>
      </c>
      <c r="L24" s="37">
        <f>'додаток 3'!L44+'додаток 3'!L18+'додаток 3'!L55</f>
        <v>0</v>
      </c>
      <c r="M24" s="37">
        <f>'додаток 3'!M44+'додаток 3'!M18+'додаток 3'!M55</f>
        <v>0</v>
      </c>
      <c r="N24" s="40">
        <f t="shared" si="3"/>
        <v>141500</v>
      </c>
      <c r="O24" s="33"/>
    </row>
    <row r="25" spans="1:15" ht="26.25" customHeight="1">
      <c r="A25" s="114">
        <v>110000</v>
      </c>
      <c r="B25" s="115" t="s">
        <v>49</v>
      </c>
      <c r="C25" s="51">
        <f t="shared" si="1"/>
        <v>746900</v>
      </c>
      <c r="D25" s="51">
        <f>'додаток 3'!D57</f>
        <v>536900</v>
      </c>
      <c r="E25" s="51">
        <f>'додаток 3'!E57</f>
        <v>0</v>
      </c>
      <c r="F25" s="51">
        <f>'додаток 3'!F57</f>
        <v>0</v>
      </c>
      <c r="G25" s="51">
        <f>'додаток 3'!G57</f>
        <v>210000</v>
      </c>
      <c r="H25" s="122">
        <f>SUM(I25,L25)</f>
        <v>0</v>
      </c>
      <c r="I25" s="51">
        <f>'додаток 3'!I57</f>
        <v>0</v>
      </c>
      <c r="J25" s="51">
        <f>'додаток 3'!J57</f>
        <v>0</v>
      </c>
      <c r="K25" s="51">
        <f>'додаток 3'!K57</f>
        <v>0</v>
      </c>
      <c r="L25" s="51">
        <f>'додаток 3'!L57</f>
        <v>0</v>
      </c>
      <c r="M25" s="51">
        <f>'додаток 3'!M57</f>
        <v>0</v>
      </c>
      <c r="N25" s="123">
        <f t="shared" si="3"/>
        <v>746900</v>
      </c>
      <c r="O25" s="33"/>
    </row>
    <row r="26" spans="1:15" ht="25.5" customHeight="1">
      <c r="A26" s="114" t="s">
        <v>122</v>
      </c>
      <c r="B26" s="115" t="s">
        <v>123</v>
      </c>
      <c r="C26" s="51">
        <f t="shared" si="1"/>
        <v>80000</v>
      </c>
      <c r="D26" s="51">
        <f>D27</f>
        <v>80000</v>
      </c>
      <c r="E26" s="51"/>
      <c r="F26" s="51"/>
      <c r="G26" s="51"/>
      <c r="H26" s="122"/>
      <c r="I26" s="51"/>
      <c r="J26" s="51"/>
      <c r="K26" s="51"/>
      <c r="L26" s="51"/>
      <c r="M26" s="51"/>
      <c r="N26" s="123">
        <f t="shared" si="3"/>
        <v>80000</v>
      </c>
      <c r="O26" s="33"/>
    </row>
    <row r="27" spans="1:15" ht="24" customHeight="1">
      <c r="A27" s="116">
        <v>120300</v>
      </c>
      <c r="B27" s="124" t="s">
        <v>120</v>
      </c>
      <c r="C27" s="44">
        <f t="shared" si="1"/>
        <v>80000</v>
      </c>
      <c r="D27" s="120">
        <f>D28</f>
        <v>80000</v>
      </c>
      <c r="E27" s="120">
        <f aca="true" t="shared" si="4" ref="E27:N27">E28</f>
        <v>0</v>
      </c>
      <c r="F27" s="120">
        <f t="shared" si="4"/>
        <v>0</v>
      </c>
      <c r="G27" s="120">
        <f t="shared" si="4"/>
        <v>0</v>
      </c>
      <c r="H27" s="120">
        <f t="shared" si="4"/>
        <v>0</v>
      </c>
      <c r="I27" s="120">
        <f t="shared" si="4"/>
        <v>0</v>
      </c>
      <c r="J27" s="120">
        <f t="shared" si="4"/>
        <v>0</v>
      </c>
      <c r="K27" s="120">
        <f t="shared" si="4"/>
        <v>0</v>
      </c>
      <c r="L27" s="120">
        <f t="shared" si="4"/>
        <v>0</v>
      </c>
      <c r="M27" s="120">
        <f>O28</f>
        <v>0</v>
      </c>
      <c r="N27" s="40">
        <f t="shared" si="4"/>
        <v>80000</v>
      </c>
      <c r="O27" s="33"/>
    </row>
    <row r="28" spans="1:15" ht="79.5" customHeight="1">
      <c r="A28" s="118" t="s">
        <v>55</v>
      </c>
      <c r="B28" s="117" t="s">
        <v>121</v>
      </c>
      <c r="C28" s="44">
        <f t="shared" si="1"/>
        <v>80000</v>
      </c>
      <c r="D28" s="120">
        <f>'додаток 3'!D16</f>
        <v>80000</v>
      </c>
      <c r="E28" s="125"/>
      <c r="F28" s="125"/>
      <c r="G28" s="125"/>
      <c r="H28" s="126"/>
      <c r="I28" s="125"/>
      <c r="J28" s="125"/>
      <c r="K28" s="125"/>
      <c r="L28" s="125"/>
      <c r="N28" s="40">
        <f t="shared" si="3"/>
        <v>80000</v>
      </c>
      <c r="O28" s="125"/>
    </row>
    <row r="29" spans="1:15" ht="30.75" customHeight="1">
      <c r="A29" s="114">
        <v>130000</v>
      </c>
      <c r="B29" s="115" t="s">
        <v>50</v>
      </c>
      <c r="C29" s="51">
        <f t="shared" si="1"/>
        <v>440530</v>
      </c>
      <c r="D29" s="51">
        <f>'додаток 3'!D64+'додаток 3'!D29</f>
        <v>190737</v>
      </c>
      <c r="E29" s="51">
        <f>'додаток 3'!E64+'додаток 3'!E29</f>
        <v>0</v>
      </c>
      <c r="F29" s="51">
        <f>'додаток 3'!F64+'додаток 3'!F29</f>
        <v>0</v>
      </c>
      <c r="G29" s="51">
        <f>'додаток 3'!G64+'додаток 3'!G29</f>
        <v>249793</v>
      </c>
      <c r="H29" s="51">
        <f>'додаток 3'!H64+'додаток 3'!H29</f>
        <v>0</v>
      </c>
      <c r="I29" s="51">
        <f>'додаток 3'!I64+'додаток 3'!I29</f>
        <v>0</v>
      </c>
      <c r="J29" s="51">
        <f>'додаток 3'!J64+'додаток 3'!J29</f>
        <v>0</v>
      </c>
      <c r="K29" s="51">
        <f>'додаток 3'!K64+'додаток 3'!K29</f>
        <v>0</v>
      </c>
      <c r="L29" s="51">
        <f>'додаток 3'!L64+'додаток 3'!L29</f>
        <v>0</v>
      </c>
      <c r="M29" s="51">
        <f>'додаток 3'!M64+'додаток 3'!M29</f>
        <v>0</v>
      </c>
      <c r="N29" s="123">
        <f t="shared" si="3"/>
        <v>440530</v>
      </c>
      <c r="O29" s="33"/>
    </row>
    <row r="30" spans="1:15" ht="30.75" customHeight="1">
      <c r="A30" s="114">
        <v>150000</v>
      </c>
      <c r="B30" s="115" t="s">
        <v>83</v>
      </c>
      <c r="C30" s="51">
        <f>C31</f>
        <v>0</v>
      </c>
      <c r="D30" s="51">
        <f aca="true" t="shared" si="5" ref="D30:M30">D31</f>
        <v>0</v>
      </c>
      <c r="E30" s="51">
        <f t="shared" si="5"/>
        <v>0</v>
      </c>
      <c r="F30" s="51">
        <f t="shared" si="5"/>
        <v>0</v>
      </c>
      <c r="G30" s="51">
        <f t="shared" si="5"/>
        <v>0</v>
      </c>
      <c r="H30" s="51">
        <f>SUM(I30,L30)</f>
        <v>12654300</v>
      </c>
      <c r="I30" s="51">
        <f t="shared" si="5"/>
        <v>0</v>
      </c>
      <c r="J30" s="51">
        <f t="shared" si="5"/>
        <v>0</v>
      </c>
      <c r="K30" s="51">
        <f t="shared" si="5"/>
        <v>0</v>
      </c>
      <c r="L30" s="51">
        <f t="shared" si="5"/>
        <v>12654300</v>
      </c>
      <c r="M30" s="51">
        <f t="shared" si="5"/>
        <v>12654300</v>
      </c>
      <c r="N30" s="123">
        <f t="shared" si="3"/>
        <v>12654300</v>
      </c>
      <c r="O30" s="33"/>
    </row>
    <row r="31" spans="1:15" ht="26.25" customHeight="1">
      <c r="A31" s="116">
        <v>150101</v>
      </c>
      <c r="B31" s="117" t="s">
        <v>84</v>
      </c>
      <c r="C31" s="44">
        <f>'додаток 3'!C74</f>
        <v>0</v>
      </c>
      <c r="D31" s="44">
        <f>'додаток 3'!D74</f>
        <v>0</v>
      </c>
      <c r="E31" s="44">
        <f>'додаток 3'!E74</f>
        <v>0</v>
      </c>
      <c r="F31" s="44">
        <f>'додаток 3'!F74</f>
        <v>0</v>
      </c>
      <c r="G31" s="44">
        <f>'додаток 3'!G74</f>
        <v>0</v>
      </c>
      <c r="H31" s="44">
        <f>'додаток 3'!H74+'додаток 3'!H36</f>
        <v>12654300</v>
      </c>
      <c r="I31" s="44">
        <f>'додаток 3'!I74+'додаток 3'!I36</f>
        <v>0</v>
      </c>
      <c r="J31" s="44">
        <f>'додаток 3'!J74+'додаток 3'!J36</f>
        <v>0</v>
      </c>
      <c r="K31" s="44">
        <f>'додаток 3'!K74+'додаток 3'!K36</f>
        <v>0</v>
      </c>
      <c r="L31" s="66">
        <f>'додаток 3'!L74+'додаток 3'!L36</f>
        <v>12654300</v>
      </c>
      <c r="M31" s="44">
        <f>'додаток 3'!M74+'додаток 3'!M36</f>
        <v>12654300</v>
      </c>
      <c r="N31" s="40">
        <f t="shared" si="3"/>
        <v>12654300</v>
      </c>
      <c r="O31" s="33"/>
    </row>
    <row r="32" spans="1:15" ht="153.75" customHeight="1">
      <c r="A32" s="116" t="s">
        <v>126</v>
      </c>
      <c r="B32" s="127" t="s">
        <v>146</v>
      </c>
      <c r="C32" s="44">
        <f>'додаток 3'!C75</f>
        <v>0</v>
      </c>
      <c r="D32" s="44">
        <f>'додаток 3'!D75</f>
        <v>0</v>
      </c>
      <c r="E32" s="44">
        <f>'додаток 3'!E75</f>
        <v>0</v>
      </c>
      <c r="F32" s="44">
        <f>'додаток 3'!F75</f>
        <v>0</v>
      </c>
      <c r="G32" s="44">
        <f>'додаток 3'!G75</f>
        <v>0</v>
      </c>
      <c r="H32" s="44">
        <f>'додаток 3'!H75</f>
        <v>10502700</v>
      </c>
      <c r="I32" s="44">
        <f>'додаток 3'!I75</f>
        <v>0</v>
      </c>
      <c r="J32" s="44">
        <f>'додаток 3'!J75</f>
        <v>0</v>
      </c>
      <c r="K32" s="44">
        <f>'додаток 3'!K75</f>
        <v>0</v>
      </c>
      <c r="L32" s="66">
        <f>'додаток 3'!L75</f>
        <v>10502700</v>
      </c>
      <c r="M32" s="44">
        <f>'додаток 3'!M75</f>
        <v>10502700</v>
      </c>
      <c r="N32" s="40">
        <f t="shared" si="3"/>
        <v>10502700</v>
      </c>
      <c r="O32" s="33"/>
    </row>
    <row r="33" spans="1:15" ht="33" customHeight="1">
      <c r="A33" s="114">
        <v>180000</v>
      </c>
      <c r="B33" s="115" t="s">
        <v>114</v>
      </c>
      <c r="C33" s="51">
        <f t="shared" si="1"/>
        <v>202160</v>
      </c>
      <c r="D33" s="51">
        <f>D35+D34</f>
        <v>202160</v>
      </c>
      <c r="E33" s="51">
        <f aca="true" t="shared" si="6" ref="E33:M33">E35+E34</f>
        <v>0</v>
      </c>
      <c r="F33" s="51">
        <f t="shared" si="6"/>
        <v>0</v>
      </c>
      <c r="G33" s="51">
        <f t="shared" si="6"/>
        <v>0</v>
      </c>
      <c r="H33" s="51">
        <f t="shared" si="6"/>
        <v>680000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680000</v>
      </c>
      <c r="M33" s="51">
        <f t="shared" si="6"/>
        <v>680000</v>
      </c>
      <c r="N33" s="123">
        <f t="shared" si="3"/>
        <v>882160</v>
      </c>
      <c r="O33" s="33"/>
    </row>
    <row r="34" spans="1:15" ht="93" customHeight="1">
      <c r="A34" s="128" t="s">
        <v>160</v>
      </c>
      <c r="B34" s="119" t="s">
        <v>167</v>
      </c>
      <c r="C34" s="44">
        <f t="shared" si="1"/>
        <v>0</v>
      </c>
      <c r="D34" s="125">
        <f>'додаток 3'!D69</f>
        <v>0</v>
      </c>
      <c r="E34" s="125">
        <f>'додаток 3'!E69</f>
        <v>0</v>
      </c>
      <c r="F34" s="125">
        <f>'додаток 3'!F69</f>
        <v>0</v>
      </c>
      <c r="G34" s="125">
        <f>'додаток 3'!G69</f>
        <v>0</v>
      </c>
      <c r="H34" s="125">
        <f>'додаток 3'!H69</f>
        <v>680000</v>
      </c>
      <c r="I34" s="125">
        <f>'додаток 3'!I69</f>
        <v>0</v>
      </c>
      <c r="J34" s="125">
        <f>'додаток 3'!J69</f>
        <v>0</v>
      </c>
      <c r="K34" s="125">
        <f>'додаток 3'!K69</f>
        <v>0</v>
      </c>
      <c r="L34" s="120">
        <f>'додаток 3'!L69</f>
        <v>680000</v>
      </c>
      <c r="M34" s="120">
        <f>'додаток 3'!M69</f>
        <v>680000</v>
      </c>
      <c r="N34" s="40">
        <f t="shared" si="3"/>
        <v>680000</v>
      </c>
      <c r="O34" s="33"/>
    </row>
    <row r="35" spans="1:15" ht="31.5" customHeight="1">
      <c r="A35" s="116" t="s">
        <v>110</v>
      </c>
      <c r="B35" s="119" t="s">
        <v>115</v>
      </c>
      <c r="C35" s="44">
        <f t="shared" si="1"/>
        <v>202160</v>
      </c>
      <c r="D35" s="66">
        <f>D36+D37+D38</f>
        <v>202160</v>
      </c>
      <c r="E35" s="66">
        <f aca="true" t="shared" si="7" ref="E35:M35">E36+E37+E38</f>
        <v>0</v>
      </c>
      <c r="F35" s="66">
        <f t="shared" si="7"/>
        <v>0</v>
      </c>
      <c r="G35" s="66">
        <f t="shared" si="7"/>
        <v>0</v>
      </c>
      <c r="H35" s="44"/>
      <c r="I35" s="66">
        <f t="shared" si="7"/>
        <v>0</v>
      </c>
      <c r="J35" s="66">
        <f t="shared" si="7"/>
        <v>0</v>
      </c>
      <c r="K35" s="66">
        <f t="shared" si="7"/>
        <v>0</v>
      </c>
      <c r="L35" s="66">
        <f t="shared" si="7"/>
        <v>0</v>
      </c>
      <c r="M35" s="66">
        <f t="shared" si="7"/>
        <v>0</v>
      </c>
      <c r="N35" s="40">
        <f t="shared" si="3"/>
        <v>202160</v>
      </c>
      <c r="O35" s="33"/>
    </row>
    <row r="36" spans="1:15" ht="45" customHeight="1">
      <c r="A36" s="128" t="s">
        <v>55</v>
      </c>
      <c r="B36" s="117" t="s">
        <v>112</v>
      </c>
      <c r="C36" s="44">
        <f t="shared" si="1"/>
        <v>2160</v>
      </c>
      <c r="D36" s="66">
        <f>'додаток 3'!D51</f>
        <v>2160</v>
      </c>
      <c r="E36" s="66">
        <f>'додаток 3'!E51</f>
        <v>0</v>
      </c>
      <c r="F36" s="66">
        <f>'додаток 3'!F51</f>
        <v>0</v>
      </c>
      <c r="G36" s="66">
        <f>'додаток 3'!G51</f>
        <v>0</v>
      </c>
      <c r="H36" s="66">
        <f>'додаток 3'!H51</f>
        <v>0</v>
      </c>
      <c r="I36" s="66">
        <f>'додаток 3'!I51</f>
        <v>0</v>
      </c>
      <c r="J36" s="66">
        <f>'додаток 3'!J51</f>
        <v>0</v>
      </c>
      <c r="K36" s="66">
        <f>'додаток 3'!K51</f>
        <v>0</v>
      </c>
      <c r="L36" s="66">
        <f>'додаток 3'!L51</f>
        <v>0</v>
      </c>
      <c r="M36" s="66">
        <f>'додаток 3'!M51</f>
        <v>0</v>
      </c>
      <c r="N36" s="40">
        <f t="shared" si="3"/>
        <v>2160</v>
      </c>
      <c r="O36" s="33"/>
    </row>
    <row r="37" spans="1:15" ht="61.5" customHeight="1">
      <c r="A37" s="128"/>
      <c r="B37" s="117" t="s">
        <v>127</v>
      </c>
      <c r="C37" s="44">
        <f t="shared" si="1"/>
        <v>150000</v>
      </c>
      <c r="D37" s="66">
        <f>'додаток 3'!D72</f>
        <v>150000</v>
      </c>
      <c r="E37" s="66">
        <f>'додаток 3'!E72</f>
        <v>0</v>
      </c>
      <c r="F37" s="66">
        <f>'додаток 3'!F72</f>
        <v>0</v>
      </c>
      <c r="G37" s="66">
        <f>'додаток 3'!G72</f>
        <v>0</v>
      </c>
      <c r="H37" s="66">
        <f>'додаток 3'!H72</f>
        <v>0</v>
      </c>
      <c r="I37" s="66">
        <f>'додаток 3'!I72</f>
        <v>0</v>
      </c>
      <c r="J37" s="66">
        <f>'додаток 3'!J72</f>
        <v>0</v>
      </c>
      <c r="K37" s="66">
        <f>'додаток 3'!K72</f>
        <v>0</v>
      </c>
      <c r="L37" s="66">
        <f>'додаток 3'!L72</f>
        <v>0</v>
      </c>
      <c r="M37" s="66">
        <f>'додаток 3'!M72</f>
        <v>0</v>
      </c>
      <c r="N37" s="40">
        <f t="shared" si="3"/>
        <v>150000</v>
      </c>
      <c r="O37" s="33"/>
    </row>
    <row r="38" spans="1:15" ht="95.25" customHeight="1">
      <c r="A38" s="128"/>
      <c r="B38" s="117" t="s">
        <v>145</v>
      </c>
      <c r="C38" s="44">
        <f t="shared" si="1"/>
        <v>50000</v>
      </c>
      <c r="D38" s="66">
        <f>'додаток 3'!D52</f>
        <v>50000</v>
      </c>
      <c r="E38" s="66">
        <f>'додаток 3'!E52</f>
        <v>0</v>
      </c>
      <c r="F38" s="66">
        <f>'додаток 3'!F52</f>
        <v>0</v>
      </c>
      <c r="G38" s="66">
        <f>'додаток 3'!G52</f>
        <v>0</v>
      </c>
      <c r="H38" s="66">
        <f>'додаток 3'!H52</f>
        <v>0</v>
      </c>
      <c r="I38" s="66">
        <f>'додаток 3'!I52</f>
        <v>0</v>
      </c>
      <c r="J38" s="66">
        <f>'додаток 3'!J52</f>
        <v>0</v>
      </c>
      <c r="K38" s="66">
        <f>'додаток 3'!K52</f>
        <v>0</v>
      </c>
      <c r="L38" s="66">
        <f>'додаток 3'!L52</f>
        <v>0</v>
      </c>
      <c r="M38" s="66">
        <f>'додаток 3'!M52</f>
        <v>0</v>
      </c>
      <c r="N38" s="40">
        <f t="shared" si="3"/>
        <v>50000</v>
      </c>
      <c r="O38" s="33"/>
    </row>
    <row r="39" spans="1:15" ht="47.25" customHeight="1">
      <c r="A39" s="114">
        <v>210000</v>
      </c>
      <c r="B39" s="115" t="s">
        <v>113</v>
      </c>
      <c r="C39" s="51">
        <f t="shared" si="1"/>
        <v>93400</v>
      </c>
      <c r="D39" s="51">
        <f>D40</f>
        <v>93400</v>
      </c>
      <c r="E39" s="51">
        <f>E40</f>
        <v>0</v>
      </c>
      <c r="F39" s="51">
        <f>F40</f>
        <v>0</v>
      </c>
      <c r="G39" s="51">
        <f>G40</f>
        <v>0</v>
      </c>
      <c r="H39" s="122">
        <f>SUM(I39,L39)</f>
        <v>0</v>
      </c>
      <c r="I39" s="51">
        <f>I40</f>
        <v>0</v>
      </c>
      <c r="J39" s="51">
        <f>J40</f>
        <v>0</v>
      </c>
      <c r="K39" s="51">
        <f>K40</f>
        <v>0</v>
      </c>
      <c r="L39" s="51">
        <f>L40</f>
        <v>0</v>
      </c>
      <c r="M39" s="51">
        <f>M40</f>
        <v>0</v>
      </c>
      <c r="N39" s="123">
        <f t="shared" si="3"/>
        <v>93400</v>
      </c>
      <c r="O39" s="33"/>
    </row>
    <row r="40" spans="1:15" ht="32.25" customHeight="1">
      <c r="A40" s="116">
        <v>210110</v>
      </c>
      <c r="B40" s="117" t="s">
        <v>108</v>
      </c>
      <c r="C40" s="44">
        <f t="shared" si="1"/>
        <v>93400</v>
      </c>
      <c r="D40" s="129">
        <f>'додаток 3'!D48</f>
        <v>93400</v>
      </c>
      <c r="E40" s="129">
        <f>'додаток 3'!E48</f>
        <v>0</v>
      </c>
      <c r="F40" s="129">
        <f>'додаток 3'!F48</f>
        <v>0</v>
      </c>
      <c r="G40" s="129">
        <f>'додаток 3'!G48</f>
        <v>0</v>
      </c>
      <c r="H40" s="130">
        <f>'додаток 3'!H48</f>
        <v>0</v>
      </c>
      <c r="I40" s="130">
        <f>'додаток 3'!I48</f>
        <v>0</v>
      </c>
      <c r="J40" s="130">
        <f>'додаток 3'!J48</f>
        <v>0</v>
      </c>
      <c r="K40" s="130">
        <f>'додаток 3'!K48</f>
        <v>0</v>
      </c>
      <c r="L40" s="130">
        <f>'додаток 3'!L48</f>
        <v>0</v>
      </c>
      <c r="M40" s="130">
        <f>'додаток 3'!M48</f>
        <v>0</v>
      </c>
      <c r="N40" s="40">
        <f t="shared" si="3"/>
        <v>93400</v>
      </c>
      <c r="O40" s="33"/>
    </row>
    <row r="41" spans="1:15" s="32" customFormat="1" ht="35.25" customHeight="1">
      <c r="A41" s="114" t="s">
        <v>12</v>
      </c>
      <c r="B41" s="115" t="s">
        <v>0</v>
      </c>
      <c r="C41" s="131">
        <f>C43+C44+C45+C42</f>
        <v>2928100</v>
      </c>
      <c r="D41" s="131">
        <f aca="true" t="shared" si="8" ref="D41:M41">D43+D44+D45+D42</f>
        <v>96500</v>
      </c>
      <c r="E41" s="131">
        <f t="shared" si="8"/>
        <v>0</v>
      </c>
      <c r="F41" s="131">
        <f t="shared" si="8"/>
        <v>0</v>
      </c>
      <c r="G41" s="131">
        <f t="shared" si="8"/>
        <v>2831600</v>
      </c>
      <c r="H41" s="131">
        <f t="shared" si="8"/>
        <v>0</v>
      </c>
      <c r="I41" s="131">
        <f t="shared" si="8"/>
        <v>0</v>
      </c>
      <c r="J41" s="131">
        <f t="shared" si="8"/>
        <v>0</v>
      </c>
      <c r="K41" s="131">
        <f t="shared" si="8"/>
        <v>0</v>
      </c>
      <c r="L41" s="131">
        <f t="shared" si="8"/>
        <v>0</v>
      </c>
      <c r="M41" s="131">
        <f t="shared" si="8"/>
        <v>0</v>
      </c>
      <c r="N41" s="123">
        <f t="shared" si="3"/>
        <v>2928100</v>
      </c>
      <c r="O41" s="34"/>
    </row>
    <row r="42" spans="1:15" s="32" customFormat="1" ht="24.75" customHeight="1">
      <c r="A42" s="118" t="s">
        <v>149</v>
      </c>
      <c r="B42" s="121" t="s">
        <v>150</v>
      </c>
      <c r="C42" s="89">
        <f>SUM(G42,D42)</f>
        <v>64800</v>
      </c>
      <c r="D42" s="133">
        <f>'додаток 3'!D42</f>
        <v>64800</v>
      </c>
      <c r="E42" s="132">
        <f>'додаток 3'!E42</f>
        <v>0</v>
      </c>
      <c r="F42" s="132">
        <f>'додаток 3'!F42</f>
        <v>0</v>
      </c>
      <c r="G42" s="132">
        <f>'додаток 3'!G42</f>
        <v>0</v>
      </c>
      <c r="H42" s="132">
        <f>'додаток 3'!H42</f>
        <v>0</v>
      </c>
      <c r="I42" s="132">
        <f>'додаток 3'!I42</f>
        <v>0</v>
      </c>
      <c r="J42" s="132">
        <f>'додаток 3'!J42</f>
        <v>0</v>
      </c>
      <c r="K42" s="132">
        <f>'додаток 3'!K42</f>
        <v>0</v>
      </c>
      <c r="L42" s="132">
        <f>'додаток 3'!L42</f>
        <v>0</v>
      </c>
      <c r="M42" s="132">
        <f>'додаток 3'!M42</f>
        <v>0</v>
      </c>
      <c r="N42" s="40">
        <f t="shared" si="3"/>
        <v>64800</v>
      </c>
      <c r="O42" s="34"/>
    </row>
    <row r="43" spans="1:15" ht="76.5" customHeight="1">
      <c r="A43" s="118" t="s">
        <v>142</v>
      </c>
      <c r="B43" s="134" t="s">
        <v>177</v>
      </c>
      <c r="C43" s="89">
        <f>SUM(G43,D43)</f>
        <v>11700</v>
      </c>
      <c r="D43" s="64">
        <v>11700</v>
      </c>
      <c r="E43" s="64"/>
      <c r="F43" s="39"/>
      <c r="G43" s="39"/>
      <c r="H43" s="37"/>
      <c r="I43" s="39"/>
      <c r="J43" s="39"/>
      <c r="K43" s="39"/>
      <c r="L43" s="39"/>
      <c r="M43" s="39"/>
      <c r="N43" s="40">
        <f t="shared" si="3"/>
        <v>11700</v>
      </c>
      <c r="O43" s="33"/>
    </row>
    <row r="44" spans="1:15" ht="63.75" customHeight="1">
      <c r="A44" s="118" t="s">
        <v>143</v>
      </c>
      <c r="B44" s="117" t="s">
        <v>144</v>
      </c>
      <c r="C44" s="89">
        <f>SUM(G44,D44)</f>
        <v>20000</v>
      </c>
      <c r="D44" s="64">
        <v>20000</v>
      </c>
      <c r="E44" s="37"/>
      <c r="F44" s="39"/>
      <c r="G44" s="39"/>
      <c r="H44" s="37"/>
      <c r="I44" s="39"/>
      <c r="J44" s="39"/>
      <c r="K44" s="39"/>
      <c r="L44" s="39"/>
      <c r="M44" s="39"/>
      <c r="N44" s="40">
        <f t="shared" si="3"/>
        <v>20000</v>
      </c>
      <c r="O44" s="33"/>
    </row>
    <row r="45" spans="1:15" ht="48" customHeight="1">
      <c r="A45" s="135" t="s">
        <v>85</v>
      </c>
      <c r="B45" s="134" t="s">
        <v>86</v>
      </c>
      <c r="C45" s="89">
        <f>SUM(G45,D45)</f>
        <v>2831600</v>
      </c>
      <c r="D45" s="64">
        <f>'додаток 3'!D82</f>
        <v>0</v>
      </c>
      <c r="E45" s="64">
        <f>'додаток 3'!E82</f>
        <v>0</v>
      </c>
      <c r="F45" s="64">
        <f>'додаток 3'!F82</f>
        <v>0</v>
      </c>
      <c r="G45" s="132">
        <f>'додаток 3'!G82</f>
        <v>2831600</v>
      </c>
      <c r="H45" s="64">
        <f>'додаток 3'!H82</f>
        <v>0</v>
      </c>
      <c r="I45" s="64">
        <f>'додаток 3'!I82</f>
        <v>0</v>
      </c>
      <c r="J45" s="64">
        <f>'додаток 3'!J82</f>
        <v>0</v>
      </c>
      <c r="K45" s="64">
        <f>'додаток 3'!K82</f>
        <v>0</v>
      </c>
      <c r="L45" s="64">
        <f>'додаток 3'!L82</f>
        <v>0</v>
      </c>
      <c r="M45" s="64">
        <f>'додаток 3'!M82</f>
        <v>0</v>
      </c>
      <c r="N45" s="40">
        <f t="shared" si="3"/>
        <v>2831600</v>
      </c>
      <c r="O45" s="33"/>
    </row>
    <row r="46" spans="1:15" s="48" customFormat="1" ht="27.75" customHeight="1">
      <c r="A46" s="136"/>
      <c r="B46" s="137" t="s">
        <v>26</v>
      </c>
      <c r="C46" s="138">
        <f>C41+C17+C18+C25+C29+C16+C30+C33+C39+C26+C14</f>
        <v>8092650</v>
      </c>
      <c r="D46" s="138">
        <f aca="true" t="shared" si="9" ref="D46:N46">D41+D17+D18+D25+D29+D16+D30+D33+D39+D26+D14</f>
        <v>2429957</v>
      </c>
      <c r="E46" s="138">
        <f t="shared" si="9"/>
        <v>0</v>
      </c>
      <c r="F46" s="138">
        <f t="shared" si="9"/>
        <v>8000</v>
      </c>
      <c r="G46" s="138">
        <f t="shared" si="9"/>
        <v>5662693</v>
      </c>
      <c r="H46" s="138">
        <f t="shared" si="9"/>
        <v>13334300</v>
      </c>
      <c r="I46" s="138">
        <f t="shared" si="9"/>
        <v>0</v>
      </c>
      <c r="J46" s="138">
        <f t="shared" si="9"/>
        <v>0</v>
      </c>
      <c r="K46" s="138">
        <f t="shared" si="9"/>
        <v>0</v>
      </c>
      <c r="L46" s="138">
        <f t="shared" si="9"/>
        <v>13334300</v>
      </c>
      <c r="M46" s="138">
        <f t="shared" si="9"/>
        <v>13334300</v>
      </c>
      <c r="N46" s="138">
        <f t="shared" si="9"/>
        <v>21426950</v>
      </c>
      <c r="O46" s="47"/>
    </row>
    <row r="47" spans="1:15" s="32" customFormat="1" ht="27" customHeight="1">
      <c r="A47" s="139"/>
      <c r="B47" s="115" t="s">
        <v>13</v>
      </c>
      <c r="C47" s="51">
        <f>D47+G47</f>
        <v>371050</v>
      </c>
      <c r="D47" s="131">
        <f>D49</f>
        <v>230800</v>
      </c>
      <c r="E47" s="131">
        <f>E49</f>
        <v>0</v>
      </c>
      <c r="F47" s="131">
        <f>F49</f>
        <v>0</v>
      </c>
      <c r="G47" s="131">
        <f>G49</f>
        <v>140250</v>
      </c>
      <c r="H47" s="131">
        <f aca="true" t="shared" si="10" ref="H47:M47">H49+H48</f>
        <v>-10502700</v>
      </c>
      <c r="I47" s="131">
        <f t="shared" si="10"/>
        <v>0</v>
      </c>
      <c r="J47" s="131">
        <f t="shared" si="10"/>
        <v>0</v>
      </c>
      <c r="K47" s="131">
        <f t="shared" si="10"/>
        <v>0</v>
      </c>
      <c r="L47" s="131">
        <f t="shared" si="10"/>
        <v>-10502700</v>
      </c>
      <c r="M47" s="131">
        <f t="shared" si="10"/>
        <v>0</v>
      </c>
      <c r="N47" s="123">
        <f t="shared" si="3"/>
        <v>-10131650</v>
      </c>
      <c r="O47" s="34"/>
    </row>
    <row r="48" spans="1:15" s="32" customFormat="1" ht="150" customHeight="1">
      <c r="A48" s="140" t="s">
        <v>139</v>
      </c>
      <c r="B48" s="141" t="s">
        <v>140</v>
      </c>
      <c r="C48" s="125"/>
      <c r="D48" s="132"/>
      <c r="E48" s="132"/>
      <c r="F48" s="132"/>
      <c r="G48" s="132"/>
      <c r="H48" s="132">
        <f>SUM(I48,L48)</f>
        <v>-10502700</v>
      </c>
      <c r="I48" s="132"/>
      <c r="J48" s="132"/>
      <c r="K48" s="132"/>
      <c r="L48" s="132">
        <f>-2491500-8011200</f>
        <v>-10502700</v>
      </c>
      <c r="M48" s="132"/>
      <c r="N48" s="40">
        <f>SUM(H48,C48)</f>
        <v>-10502700</v>
      </c>
      <c r="O48" s="34"/>
    </row>
    <row r="49" spans="1:15" s="32" customFormat="1" ht="22.5" customHeight="1">
      <c r="A49" s="118" t="s">
        <v>131</v>
      </c>
      <c r="B49" s="142" t="s">
        <v>133</v>
      </c>
      <c r="C49" s="44">
        <f>SUM(G49,D49)</f>
        <v>371050</v>
      </c>
      <c r="D49" s="132">
        <f>D50+D51</f>
        <v>230800</v>
      </c>
      <c r="E49" s="132">
        <f aca="true" t="shared" si="11" ref="E49:M49">E50+E51</f>
        <v>0</v>
      </c>
      <c r="F49" s="132">
        <f t="shared" si="11"/>
        <v>0</v>
      </c>
      <c r="G49" s="132">
        <f t="shared" si="11"/>
        <v>140250</v>
      </c>
      <c r="H49" s="132">
        <f t="shared" si="11"/>
        <v>0</v>
      </c>
      <c r="I49" s="132">
        <f t="shared" si="11"/>
        <v>0</v>
      </c>
      <c r="J49" s="132">
        <f t="shared" si="11"/>
        <v>0</v>
      </c>
      <c r="K49" s="132">
        <f t="shared" si="11"/>
        <v>0</v>
      </c>
      <c r="L49" s="132">
        <f t="shared" si="11"/>
        <v>0</v>
      </c>
      <c r="M49" s="132">
        <f t="shared" si="11"/>
        <v>0</v>
      </c>
      <c r="N49" s="40">
        <f>SUM(H49,C49)</f>
        <v>371050</v>
      </c>
      <c r="O49" s="34"/>
    </row>
    <row r="50" spans="1:15" ht="43.5" customHeight="1">
      <c r="A50" s="118" t="s">
        <v>55</v>
      </c>
      <c r="B50" s="141" t="s">
        <v>130</v>
      </c>
      <c r="C50" s="44">
        <f>SUM(G50,D50)</f>
        <v>140250</v>
      </c>
      <c r="D50" s="39"/>
      <c r="E50" s="40"/>
      <c r="F50" s="40"/>
      <c r="G50" s="66">
        <v>140250</v>
      </c>
      <c r="H50" s="44">
        <f>I50+L50</f>
        <v>0</v>
      </c>
      <c r="I50" s="40"/>
      <c r="J50" s="40"/>
      <c r="K50" s="40"/>
      <c r="L50" s="39"/>
      <c r="M50" s="40"/>
      <c r="N50" s="40">
        <f>SUM(H50,C50)</f>
        <v>140250</v>
      </c>
      <c r="O50" s="33"/>
    </row>
    <row r="51" spans="1:15" ht="59.25" customHeight="1">
      <c r="A51" s="135"/>
      <c r="B51" s="141" t="s">
        <v>154</v>
      </c>
      <c r="C51" s="44">
        <f>SUM(G51,D51)</f>
        <v>230800</v>
      </c>
      <c r="D51" s="39">
        <v>230800</v>
      </c>
      <c r="E51" s="40"/>
      <c r="F51" s="40"/>
      <c r="G51" s="66"/>
      <c r="H51" s="44"/>
      <c r="I51" s="40"/>
      <c r="J51" s="40"/>
      <c r="K51" s="40"/>
      <c r="L51" s="39"/>
      <c r="M51" s="40"/>
      <c r="N51" s="40">
        <f>SUM(H51,C51)</f>
        <v>230800</v>
      </c>
      <c r="O51" s="33"/>
    </row>
    <row r="52" spans="1:15" s="31" customFormat="1" ht="25.5" customHeight="1">
      <c r="A52" s="143"/>
      <c r="B52" s="143" t="s">
        <v>31</v>
      </c>
      <c r="C52" s="144">
        <f>C46+C47</f>
        <v>8463700</v>
      </c>
      <c r="D52" s="144">
        <f aca="true" t="shared" si="12" ref="D52:M52">D46+D47</f>
        <v>2660757</v>
      </c>
      <c r="E52" s="144">
        <f t="shared" si="12"/>
        <v>0</v>
      </c>
      <c r="F52" s="144">
        <f t="shared" si="12"/>
        <v>8000</v>
      </c>
      <c r="G52" s="144">
        <f t="shared" si="12"/>
        <v>5802943</v>
      </c>
      <c r="H52" s="144">
        <f t="shared" si="12"/>
        <v>2831600</v>
      </c>
      <c r="I52" s="144">
        <f t="shared" si="12"/>
        <v>0</v>
      </c>
      <c r="J52" s="144">
        <f t="shared" si="12"/>
        <v>0</v>
      </c>
      <c r="K52" s="144">
        <f t="shared" si="12"/>
        <v>0</v>
      </c>
      <c r="L52" s="144">
        <f t="shared" si="12"/>
        <v>2831600</v>
      </c>
      <c r="M52" s="144">
        <f t="shared" si="12"/>
        <v>13334300</v>
      </c>
      <c r="N52" s="144">
        <f>N46+N47</f>
        <v>11295300</v>
      </c>
      <c r="O52" s="33"/>
    </row>
    <row r="53" spans="1:14" ht="15.75">
      <c r="A53" s="11"/>
      <c r="C53" s="21"/>
      <c r="D53" s="22"/>
      <c r="E53" s="22"/>
      <c r="F53" s="22"/>
      <c r="G53" s="22"/>
      <c r="H53" s="21"/>
      <c r="I53" s="22"/>
      <c r="J53" s="22"/>
      <c r="K53" s="22"/>
      <c r="L53" s="22"/>
      <c r="M53" s="22"/>
      <c r="N53" s="21"/>
    </row>
    <row r="54" spans="1:14" ht="21.75" customHeight="1">
      <c r="A54" s="11"/>
      <c r="B54" s="153" t="s">
        <v>72</v>
      </c>
      <c r="C54" s="153"/>
      <c r="D54" s="153"/>
      <c r="E54" s="23"/>
      <c r="F54" s="25"/>
      <c r="G54" s="26"/>
      <c r="H54" s="27"/>
      <c r="I54" s="26"/>
      <c r="J54" s="154" t="s">
        <v>67</v>
      </c>
      <c r="K54" s="154"/>
      <c r="L54" s="22"/>
      <c r="M54" s="22"/>
      <c r="N54" s="21"/>
    </row>
  </sheetData>
  <sheetProtection/>
  <mergeCells count="20">
    <mergeCell ref="A6:N6"/>
    <mergeCell ref="C9:G9"/>
    <mergeCell ref="N9:N12"/>
    <mergeCell ref="H9:M9"/>
    <mergeCell ref="A9:A12"/>
    <mergeCell ref="J11:K11"/>
    <mergeCell ref="C10:C12"/>
    <mergeCell ref="D11:D12"/>
    <mergeCell ref="G11:G12"/>
    <mergeCell ref="A7:N7"/>
    <mergeCell ref="J54:K54"/>
    <mergeCell ref="B54:D54"/>
    <mergeCell ref="B9:B12"/>
    <mergeCell ref="H10:H12"/>
    <mergeCell ref="I11:I12"/>
    <mergeCell ref="I10:M10"/>
    <mergeCell ref="D10:G10"/>
    <mergeCell ref="E11:F11"/>
    <mergeCell ref="L11:L12"/>
    <mergeCell ref="M11:M12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60" r:id="rId2"/>
  <rowBreaks count="1" manualBreakCount="1">
    <brk id="40" max="13" man="1"/>
  </rowBreaks>
  <ignoredErrors>
    <ignoredError sqref="C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2007-08-21T07:42:01Z</cp:lastPrinted>
  <dcterms:created xsi:type="dcterms:W3CDTF">2001-12-29T15:32:18Z</dcterms:created>
  <dcterms:modified xsi:type="dcterms:W3CDTF">2015-03-20T13:12:45Z</dcterms:modified>
  <cp:category/>
  <cp:version/>
  <cp:contentType/>
  <cp:contentStatus/>
</cp:coreProperties>
</file>