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60" windowWidth="11340" windowHeight="6030" activeTab="1"/>
  </bookViews>
  <sheets>
    <sheet name="Додаток 1" sheetId="1" r:id="rId1"/>
    <sheet name="Додаток 2" sheetId="2" r:id="rId2"/>
    <sheet name="Додаток 3" sheetId="3" r:id="rId3"/>
    <sheet name="Додаток 3.1" sheetId="4" r:id="rId4"/>
    <sheet name="Додаток 4" sheetId="5" r:id="rId5"/>
    <sheet name="Додаток 5" sheetId="6" r:id="rId6"/>
    <sheet name="Додаток 6" sheetId="7" r:id="rId7"/>
    <sheet name="Додаток 7" sheetId="8" r:id="rId8"/>
  </sheets>
  <externalReferences>
    <externalReference r:id="rId11"/>
    <externalReference r:id="rId12"/>
  </externalReferences>
  <definedNames>
    <definedName name="_ftn1" localSheetId="0">'Додаток 1'!$A$104</definedName>
    <definedName name="_ftn2" localSheetId="0">'Додаток 1'!$A$105</definedName>
    <definedName name="_ftnref1" localSheetId="0">'Додаток 1'!$A$83</definedName>
    <definedName name="_ftnref2" localSheetId="0">'Додаток 1'!$A$89</definedName>
    <definedName name="_xlnm.Print_Titles" localSheetId="0">'Додаток 1'!$6:$8</definedName>
    <definedName name="_xlnm.Print_Area" localSheetId="0">'Додаток 1'!$A$1:$F$50</definedName>
  </definedNames>
  <calcPr fullCalcOnLoad="1"/>
</workbook>
</file>

<file path=xl/comments6.xml><?xml version="1.0" encoding="utf-8"?>
<comments xmlns="http://schemas.openxmlformats.org/spreadsheetml/2006/main">
  <authors>
    <author>ALeh</author>
  </authors>
  <commentList>
    <comment ref="A5" authorId="0">
      <text>
        <r>
          <rPr>
            <b/>
            <sz val="8"/>
            <rFont val="Tahoma"/>
            <family val="2"/>
          </rPr>
          <t>ALeh:</t>
        </r>
        <r>
          <rPr>
            <sz val="8"/>
            <rFont val="Tahoma"/>
            <family val="2"/>
          </rPr>
          <t xml:space="preserve">
</t>
        </r>
      </text>
    </comment>
  </commentList>
</comments>
</file>

<file path=xl/sharedStrings.xml><?xml version="1.0" encoding="utf-8"?>
<sst xmlns="http://schemas.openxmlformats.org/spreadsheetml/2006/main" count="1260" uniqueCount="693">
  <si>
    <r>
      <t xml:space="preserve">Спеціалізована стаціонарна медична допомога населенню </t>
    </r>
    <r>
      <rPr>
        <sz val="12"/>
        <rFont val="Times New Roman"/>
        <family val="1"/>
      </rPr>
      <t>(центри, диспансери, госпіталі для інвалідів ВВВ, лепрозорії, медико-санітарні частини тощо, що мають ліжкову мережу) </t>
    </r>
  </si>
  <si>
    <t>080204</t>
  </si>
  <si>
    <t xml:space="preserve">Санаторне лікування хворих на туберкульоз </t>
  </si>
  <si>
    <t>080205</t>
  </si>
  <si>
    <t>Санаторне лікування дітей та підлітків із соматичними захворюваннями (крім туберкульозу)</t>
  </si>
  <si>
    <t>080207</t>
  </si>
  <si>
    <t xml:space="preserve">Медико-соціальний захист дітей-сиріт та дітей, позбавлених батьківського піклування </t>
  </si>
  <si>
    <t>080208</t>
  </si>
  <si>
    <t xml:space="preserve">Створення банків крові та її компонентів </t>
  </si>
  <si>
    <t>080400</t>
  </si>
  <si>
    <r>
      <t>Спеціалізована амбулаторно-поліклінічна допомога населенню</t>
    </r>
    <r>
      <rPr>
        <sz val="12"/>
        <rFont val="Times New Roman"/>
        <family val="1"/>
      </rPr>
      <t>(в т. ч. диспансери, медико-санітарні частини, пересувні консультативні діагностичні центри тощо, які не мають ліжкового фонду) </t>
    </r>
  </si>
  <si>
    <t>080500</t>
  </si>
  <si>
    <t>Надання стоматологічної допомоги населенню</t>
  </si>
  <si>
    <t>080704</t>
  </si>
  <si>
    <t xml:space="preserve">Інформаційно-методичне та просвітницьке забезпечення в галузі охорони здоров'я </t>
  </si>
  <si>
    <t>081001</t>
  </si>
  <si>
    <t xml:space="preserve">Проведення належної медико-соціальної експертизи (МСЕК) </t>
  </si>
  <si>
    <t>1412800</t>
  </si>
  <si>
    <r>
      <t>Iншi заходи в галузі охорони,</t>
    </r>
    <r>
      <rPr>
        <sz val="12"/>
        <rFont val="Times New Roman"/>
        <family val="1"/>
      </rPr>
      <t xml:space="preserve"> в т.ч.</t>
    </r>
  </si>
  <si>
    <t>Рівненський обласний інформаційно-аналітичний центр медичної статистики</t>
  </si>
  <si>
    <t>зубопротезування і придбання слухових апаратів</t>
  </si>
  <si>
    <t>081003</t>
  </si>
  <si>
    <t>Служби технічного нагляду за будівництвом та капітальним ремонтом</t>
  </si>
  <si>
    <t>081004</t>
  </si>
  <si>
    <t>Централізований  бухгалтерський та фінансовий облік зукладів охорони здоров"я</t>
  </si>
  <si>
    <t>Програма і централізовані заходи профілактики ВІЛ-інфекції/СНІДу </t>
  </si>
  <si>
    <t>081009</t>
  </si>
  <si>
    <t>Забезпечення централізованих заходів з лікування хворих на цукровий та нецукровий діабет</t>
  </si>
  <si>
    <r>
      <t>Бiблiотеки</t>
    </r>
    <r>
      <rPr>
        <sz val="12"/>
        <rFont val="Times New Roman"/>
        <family val="1"/>
      </rPr>
      <t xml:space="preserve"> (медична бібліотека)</t>
    </r>
  </si>
  <si>
    <t>1513700</t>
  </si>
  <si>
    <t>Інші видатки на соціальний захист населення, в тому числі</t>
  </si>
  <si>
    <t>- фінансова підтримка статутної діяльності організацій ветеранів</t>
  </si>
  <si>
    <t>- проведення доплати до пенсій - всього</t>
  </si>
  <si>
    <t>громадянам віком від 90 до 100 років</t>
  </si>
  <si>
    <t>громадянам віком від 100 і більше років</t>
  </si>
  <si>
    <t>Героям Соціалістичної праці, Героям Радянського Союзу, повним кавалерам орденів Слави і Трудової Слави та особам, які мають особливі заслуги перед Батьківщиною</t>
  </si>
  <si>
    <t>- надання грошових допомог - всього</t>
  </si>
  <si>
    <t>надання допомог репресованим, які були реабілітовані</t>
  </si>
  <si>
    <t>на забезпечення виплати допомог сім'ям загиблих відповідно до Угоди про взаємодію і співробітництво між Рівненською обласною державною адміністрацією, Рівненською обласною радою та Рівненською обласною організацією Української Спілки ветеренів Афганістану (воїнів-інтернаціоналістів) від 10.11.2011 року</t>
  </si>
  <si>
    <t>1513280</t>
  </si>
  <si>
    <t>090413</t>
  </si>
  <si>
    <t>Надання допомоги на догляд за інвалідом I чи II групи внаслідок психічного розладу </t>
  </si>
  <si>
    <t>1513300</t>
  </si>
  <si>
    <t>090417</t>
  </si>
  <si>
    <t>Видатки на поховання учасників бойових дій та інвалідів війни </t>
  </si>
  <si>
    <t>1513310</t>
  </si>
  <si>
    <t xml:space="preserve">Забезпечення соціальними послугами довготривалого догляду із наданням місця для проживання дітей з вадами фізичного та розумового розвитку </t>
  </si>
  <si>
    <t>1513340</t>
  </si>
  <si>
    <t xml:space="preserve">Забезпечення соціальними послугами довготривалого догляду із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 </t>
  </si>
  <si>
    <t>1513470</t>
  </si>
  <si>
    <t>Надання реабілітаційних послуг інвалідам та дітям-інвалідам</t>
  </si>
  <si>
    <t>1513520</t>
  </si>
  <si>
    <t>091212</t>
  </si>
  <si>
    <t xml:space="preserve">Забезпечення обробки інформації з нарахування та виплати допомог і компенсацій </t>
  </si>
  <si>
    <t>1513600</t>
  </si>
  <si>
    <t>Інші установи та заклади</t>
  </si>
  <si>
    <t>1513540</t>
  </si>
  <si>
    <t>091303</t>
  </si>
  <si>
    <t>Компенсаційні виплати інвалідам на бензин, ремонт, технічне обслуговування автомобілів, мотоколясок і на транспортне обслуговування</t>
  </si>
  <si>
    <t>1513550</t>
  </si>
  <si>
    <t>091304</t>
  </si>
  <si>
    <t>Встановлення телефонів інвалідам І та ІІ груп</t>
  </si>
  <si>
    <t>20</t>
  </si>
  <si>
    <t>Служба у справах дітей облдержадміністрації</t>
  </si>
  <si>
    <t>2013320</t>
  </si>
  <si>
    <t>090700</t>
  </si>
  <si>
    <t>Утримання закладів, що надають соціальні послуги дітям, які опинились в складних життєвих обставинах</t>
  </si>
  <si>
    <t>110102</t>
  </si>
  <si>
    <t>Театри</t>
  </si>
  <si>
    <t>110103</t>
  </si>
  <si>
    <t>Фiлармонiї, музичнi колективи i ансамблi та iншi мистецькі  заклади та заходи</t>
  </si>
  <si>
    <t>Музеї i виставки</t>
  </si>
  <si>
    <t>110203</t>
  </si>
  <si>
    <t>Заповiдники</t>
  </si>
  <si>
    <t>110204</t>
  </si>
  <si>
    <t>Палаци i будинки культури, клуби та iншi заклади клубного типу</t>
  </si>
  <si>
    <t>110502</t>
  </si>
  <si>
    <t>Iншi культурно-освiтнi заклади та заходи</t>
  </si>
  <si>
    <t>централізована бухгалтерія при управлінні культури</t>
  </si>
  <si>
    <t>служба технагляду за капітальним ремонтом</t>
  </si>
  <si>
    <t xml:space="preserve"> культурно-освітні заходи</t>
  </si>
  <si>
    <t>гранти, стипендії та премії голови обласної державної адміністрації та голови обласної ради працівникам культури</t>
  </si>
  <si>
    <t>Реалізація заходів щодо інвестиційного розвитку території</t>
  </si>
  <si>
    <t>4716700</t>
  </si>
  <si>
    <t>Утримання та розвиток інфраструктури  доріг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</si>
  <si>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</si>
  <si>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4719110</t>
  </si>
  <si>
    <t>240602 </t>
  </si>
  <si>
    <t>Утилізація відходів </t>
  </si>
  <si>
    <t>240603 </t>
  </si>
  <si>
    <t>Ліквідація іншого забруднення навколишнього природного середовища </t>
  </si>
  <si>
    <t>5117460</t>
  </si>
  <si>
    <t>Внески до статутного капіталу суб'єктів господарювання </t>
  </si>
  <si>
    <t>5317620</t>
  </si>
  <si>
    <t>200200</t>
  </si>
  <si>
    <t>Охорона і раціональне використання земель</t>
  </si>
  <si>
    <t>5318280</t>
  </si>
  <si>
    <t>250914</t>
  </si>
  <si>
    <t>Витрати, пов'язані з наданням та обслуговуванням державних пільгових кредитів, наданих індивідуальним сільським забудовникам</t>
  </si>
  <si>
    <t>67</t>
  </si>
  <si>
    <t>Управління з питань надзвичайних ситуацій та цивільного захисту населення облдержадміністрації</t>
  </si>
  <si>
    <t>6717820</t>
  </si>
  <si>
    <t>210110</t>
  </si>
  <si>
    <t>Організація рятування на водах</t>
  </si>
  <si>
    <t>Програма організації рятування людей на водних об'єктах Рівненської області на 2009-2012 роки</t>
  </si>
  <si>
    <t>7319120</t>
  </si>
  <si>
    <t>7319140</t>
  </si>
  <si>
    <t>240604</t>
  </si>
  <si>
    <t>Інша діяльність у сфері охорони навколишнього природного середовища </t>
  </si>
  <si>
    <t>ОДП ДАК "Хліб України"</t>
  </si>
  <si>
    <t>250904</t>
  </si>
  <si>
    <t>- повернення бюджетних позичок</t>
  </si>
  <si>
    <t>ДП "Укрбурштин"</t>
  </si>
  <si>
    <t>1418830</t>
  </si>
  <si>
    <t>250372</t>
  </si>
  <si>
    <t>Субвенція з державного бюджету місцевим бюджетам на придбання медичного автотранспорту та обладнання для закладів охорони здоров'я</t>
  </si>
  <si>
    <t>1418770</t>
  </si>
  <si>
    <t>250359</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</si>
  <si>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</si>
  <si>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1418790</t>
  </si>
  <si>
    <t>250363</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</si>
  <si>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</si>
  <si>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1418820</t>
  </si>
  <si>
    <t>250371</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</si>
  <si>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</si>
  <si>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1418880</t>
  </si>
  <si>
    <t>Інші субвенції (обласному бюджету Волинської області на утримання психічно хворих)</t>
  </si>
  <si>
    <t>Субвенція з державного бюджету місцевим бюджетам на виплату допомоги сім`ям з дітьми, малозабезпеченим сім'ям, інвалідам з дитинства, дітям - інвалідам та тимчасової державної допомоги дітям</t>
  </si>
  <si>
    <t>1518680</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</si>
  <si>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</si>
  <si>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</si>
  <si>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1518880</t>
  </si>
  <si>
    <t>Інші субвенції (на пільгове медичне обслуговування громадян, які постраждали внаслідок Чорнобильської катастрофи)</t>
  </si>
  <si>
    <t>250376</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</si>
  <si>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</si>
  <si>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250313</t>
  </si>
  <si>
    <t>Додаткова дотація з державного бюджету на вирівнювання фінансової забезпеченості місцевих бюджетів</t>
  </si>
  <si>
    <t>7618640</t>
  </si>
  <si>
    <t>7618650</t>
  </si>
  <si>
    <t>250329</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</si>
  <si>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</si>
  <si>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250330</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</si>
  <si>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</si>
  <si>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Код</t>
  </si>
  <si>
    <t>Загальний фонд</t>
  </si>
  <si>
    <t>Спеціальний фонд</t>
  </si>
  <si>
    <t>Разом</t>
  </si>
  <si>
    <t>у тому числі бюджет розвитку</t>
  </si>
  <si>
    <t>6=(гр.3+гр.4)</t>
  </si>
  <si>
    <t>Офіційні трансферти (розшифровуються за видами трансфертів та бюджетів)</t>
  </si>
  <si>
    <t>Від органів державного управління</t>
  </si>
  <si>
    <t>Субвенції, всього</t>
  </si>
  <si>
    <t>Всього доходів</t>
  </si>
  <si>
    <t>41035000 </t>
  </si>
  <si>
    <t>Інші субвенції</t>
  </si>
  <si>
    <t>Найменування доходів згідно із бюджетною класифікацією</t>
  </si>
  <si>
    <t>(грн.)</t>
  </si>
  <si>
    <t>в т.ч.</t>
  </si>
  <si>
    <t xml:space="preserve">Додаток 1 </t>
  </si>
  <si>
    <t xml:space="preserve">до рішення Рівненської обласної ради </t>
  </si>
  <si>
    <t>Зміни до доходів обласного бюджету на 2012 рік</t>
  </si>
  <si>
    <t>41035100 </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</si>
  <si>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</si>
  <si>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41034400 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</si>
  <si>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переданої з місцевих бюджетів обласному бюджету</t>
  </si>
  <si>
    <t>Перший заступник голови обласної ради</t>
  </si>
  <si>
    <t>М.П.Кривко</t>
  </si>
  <si>
    <t>з районного бюджету Володимирецького району</t>
  </si>
  <si>
    <t>41034500 </t>
  </si>
  <si>
    <t>Субвенція з державного бюджету місцевим бюджетам на здійснення заходів щодо соціально-економічного розвитку окремих територій </t>
  </si>
  <si>
    <t>з районного бюджету Костопільського району</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</si>
  <si>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</si>
  <si>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</si>
  <si>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</si>
  <si>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 xml:space="preserve"> Податок на прибуток підприємств та фінансових установ комунальної власності </t>
  </si>
  <si>
    <t>Адміністративні збори та платежі, доходи від некомерційної господарської діяльності</t>
  </si>
  <si>
    <t xml:space="preserve"> Плата за оренду цілісних майнових комплексів</t>
  </si>
  <si>
    <t xml:space="preserve">Надходження від орендної плати за користування цілісним майновим комплексом та іншим майном, що перебуває у комунальній власності </t>
  </si>
  <si>
    <t>Інші неподаткові надходження</t>
  </si>
  <si>
    <t>Інші надходження</t>
  </si>
  <si>
    <t>Неподаткові надходження</t>
  </si>
  <si>
    <t>Доходи від власності та підприємницької діяльності</t>
  </si>
  <si>
    <r>
      <t>21050000</t>
    </r>
    <r>
      <rPr>
        <sz val="12"/>
        <color indexed="8"/>
        <rFont val="Times New Roman"/>
        <family val="1"/>
      </rPr>
      <t> </t>
    </r>
  </si>
  <si>
    <r>
      <t>Плата за розміщення тимчасово вільних коштів місцевих бюджетів</t>
    </r>
    <r>
      <rPr>
        <sz val="12"/>
        <color indexed="8"/>
        <rFont val="Times New Roman"/>
        <family val="1"/>
      </rPr>
      <t> </t>
    </r>
  </si>
  <si>
    <t>Разом доходів</t>
  </si>
  <si>
    <t>з районного бюджету Володимирецького району  на виконання Проекту "Відновлення якості  зужитої в побуті та промисловості стічної води на комунальних очисних спорудах смт Володимирець (реконструкція)"</t>
  </si>
  <si>
    <t>з районного бюджету Рівненського району на реконструкцію дитячого садка на 3 групи в с.Великий Житин Рівненського району</t>
  </si>
  <si>
    <t>41036600</t>
  </si>
  <si>
    <r>
      <t>41020000</t>
    </r>
    <r>
      <rPr>
        <sz val="12"/>
        <color indexed="8"/>
        <rFont val="Times New Roman"/>
        <family val="1"/>
      </rPr>
      <t> </t>
    </r>
  </si>
  <si>
    <r>
      <t>Дотації</t>
    </r>
    <r>
      <rPr>
        <sz val="12"/>
        <color indexed="8"/>
        <rFont val="Times New Roman"/>
        <family val="1"/>
      </rPr>
      <t xml:space="preserve">  </t>
    </r>
  </si>
  <si>
    <t xml:space="preserve">Додаткова дотація з державного бюджету місцевим бюджетам на оплату праці працівників бюджетних установ </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</si>
  <si>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</si>
  <si>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 xml:space="preserve">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
</t>
  </si>
  <si>
    <t>41037000 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</si>
  <si>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</si>
  <si>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з районного бюджету Рівненського району на  будівництво об'єкту "Середня школа на 550 учнівських місць в с.Шпанів Рівненського району - будівництво. ІІ черга 299 учнівських місць"</t>
  </si>
  <si>
    <t>41030800 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</si>
  <si>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</si>
  <si>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41030600 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</si>
  <si>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</si>
  <si>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 xml:space="preserve">з міського бюджету м.Радивилів Радивилівського району </t>
  </si>
  <si>
    <t>з  районного бюджету Рівненського району</t>
  </si>
  <si>
    <t>з районного бюджету Гощанського району  на виконання заходу "Виготовлення проектно-кошторисної документації  на будівництво самопливного колектора по вул.Шкільна, І.Франка, каналізаційної насосної станції і напірного колектора через р.Горинь в с.Горбаків Гощанського району"</t>
  </si>
  <si>
    <t>з міського бюджету м.Рівне на реконструкцію комунального закладу "Обласний перинатальний центр" Рівненської обласної ради по вул.Міцкевича,30 в м.Рівне під заклад третинного рівня</t>
  </si>
  <si>
    <t>з районного бюджету Володимирецького району  на придбання предметів, матеріалів,обладнання та інвентарю для Вищого професійного  училища №29 смт Володимирець</t>
  </si>
  <si>
    <t>з районного бюджету Дубенського району на придбання комп’ютерної техніки Дубенському професійному ліцею</t>
  </si>
  <si>
    <t xml:space="preserve">від 16 листопада 2012  року №736 </t>
  </si>
  <si>
    <t>Додаток 2</t>
  </si>
  <si>
    <t>до рішення Рівненської обласної  ради</t>
  </si>
  <si>
    <t>від ____________ 2012 року № ______</t>
  </si>
  <si>
    <t xml:space="preserve">Зміни до видатків обласного  бюджету  на  2012 рік </t>
  </si>
  <si>
    <t xml:space="preserve"> за тимчасовою класифікацією видатків та кредитування місцевих бюджетів</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</si>
  <si>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</si>
  <si>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</si>
  <si>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</si>
  <si>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</si>
  <si>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</si>
  <si>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</si>
  <si>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</si>
  <si>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</si>
  <si>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</si>
  <si>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</si>
  <si>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</si>
  <si>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бюджет розвитку</t>
  </si>
  <si>
    <t>капітальні видатки за рахунок коштів, що передаються із загального фонду до бюджету розвитку (спеціального фонду)</t>
  </si>
  <si>
    <t>13=3+6</t>
  </si>
  <si>
    <t>010000</t>
  </si>
  <si>
    <t>Державне управлiння</t>
  </si>
  <si>
    <t>010116</t>
  </si>
  <si>
    <t>Органи місцевого самоврядування 
(утримання обласної ради)</t>
  </si>
  <si>
    <t>070000</t>
  </si>
  <si>
    <t>Освiта</t>
  </si>
  <si>
    <t>070301 </t>
  </si>
  <si>
    <t>Загальноосвітні школи-інтернати, загальноосвітні санаторні школи-інтернати</t>
  </si>
  <si>
    <t>070302 </t>
  </si>
  <si>
    <t>Загальноосвітні школи-інтернати для дітей-сиріт та дітей, які залишилися без піклування батьків</t>
  </si>
  <si>
    <t>070303 </t>
  </si>
  <si>
    <t>Дитячі будинки (в т. ч. сімейного типу, прийомні сім'ї) </t>
  </si>
  <si>
    <t>070304 </t>
  </si>
  <si>
    <t>Спеціальні загальноосвітні школи-інтернати, школи та інші заклади освіти для дітей з вадами у фізичному чи розумовому розвитку</t>
  </si>
  <si>
    <t>070307 </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</si>
  <si>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</si>
  <si>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070501</t>
  </si>
  <si>
    <t>Професійно-технічні заклади освіти </t>
  </si>
  <si>
    <t>за рахунок інших субвенцій з місцевих бюджетів</t>
  </si>
  <si>
    <t>070601</t>
  </si>
  <si>
    <t>Вищі навчальні заклади І та ІІ рівнів акредитації</t>
  </si>
  <si>
    <t>070701</t>
  </si>
  <si>
    <t>Заклади післядипломної освіти III - IV рівнів акредитації (академії, інститути, центри підвищення кваліфікації, перепідготовки, вдосконалення) </t>
  </si>
  <si>
    <t>070804</t>
  </si>
  <si>
    <t>Централізовані бухгалтерії обласних, міських, районних відділів освіти </t>
  </si>
  <si>
    <t>070807</t>
  </si>
  <si>
    <t>Інші освітні програми, в т.ч.:</t>
  </si>
  <si>
    <t>Обласна цільова соціальна програма розвитку позашкільної освіти на період до 2014 року</t>
  </si>
  <si>
    <t>Програма роботи з обдарованою молоддю області на 2011-2014 роки</t>
  </si>
  <si>
    <t>Програма розвитку дошкільної освіти області на 2011-2017 роки</t>
  </si>
  <si>
    <t>080000</t>
  </si>
  <si>
    <t>Охорона здоров'я</t>
  </si>
  <si>
    <t>080101</t>
  </si>
  <si>
    <t>Лікарні</t>
  </si>
  <si>
    <t>080201</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</si>
  <si>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</si>
  <si>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080204 </t>
  </si>
  <si>
    <t>Санаторії для хворих туберкульозом </t>
  </si>
  <si>
    <t>080205 </t>
  </si>
  <si>
    <t>Санаторії для дітей та підлітків (нетуберкульозні) </t>
  </si>
  <si>
    <t>080207 </t>
  </si>
  <si>
    <t>Будинки дитини </t>
  </si>
  <si>
    <t>080400 </t>
  </si>
  <si>
    <t>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</si>
  <si>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080500 </t>
  </si>
  <si>
    <t>Загальні і спеціалізовані стоматологічні поліклініки</t>
  </si>
  <si>
    <t>080704 </t>
  </si>
  <si>
    <t>Центри здоров'я і заходи у сфері санітарної освіти </t>
  </si>
  <si>
    <t>081001 </t>
  </si>
  <si>
    <t>Медико-соціальні експертні комісії </t>
  </si>
  <si>
    <t>081002</t>
  </si>
  <si>
    <t>Інші заходи по охороні здоров'я, в т.ч.</t>
  </si>
  <si>
    <t>комунальний заклад "Обласне бюро судово-медичної експертизи" Рівненської обласної ради</t>
  </si>
  <si>
    <t>комунальний заклад "Обласний центр екстренної медичної допомоги та медицини катастроф" Рівненської обласної ради</t>
  </si>
  <si>
    <t xml:space="preserve">обласна база спеціального медичного постачання </t>
  </si>
  <si>
    <t>спеціалізований відділ АСУ Національного реєстру</t>
  </si>
  <si>
    <t>комунальний заклад "Обласний центр  профілактики та боротьби зі СНІДом" Рівненської обласної ради</t>
  </si>
  <si>
    <t>Програма забезпечення лікувально-профілактичних закладів Рівненської області імплантатами та інструментарієм для надання медичної допомоги хворим з ураженням органів опори та руху на 2011-2015 роки</t>
  </si>
  <si>
    <t>за рахунок субвенції з державного бюджету місцевим бюджетам на часткове відшкодування вартості лікарських засобів для лікування осіб з гіпертонічною хворобою</t>
  </si>
  <si>
    <t>081004 </t>
  </si>
  <si>
    <t>Централізовані бухгалтерії </t>
  </si>
  <si>
    <t>081008</t>
  </si>
  <si>
    <t>Програми і централізовані заходи профілактики СНІДу </t>
  </si>
  <si>
    <t>090000</t>
  </si>
  <si>
    <t>Соцiальний захист та соцiальне забезпечення</t>
  </si>
  <si>
    <t>090412</t>
  </si>
  <si>
    <t>Інші видатки на соціальний захист населення, з них</t>
  </si>
  <si>
    <t>надання грошових допомог малозабезпеченим верствам населення</t>
  </si>
  <si>
    <t>надання грошових допомог інвалідам по зору І та ІІ групи</t>
  </si>
  <si>
    <t xml:space="preserve">фінансова підтримка статутної діяльності </t>
  </si>
  <si>
    <t>090413 </t>
  </si>
  <si>
    <t>Допомога на догляд за інвалідом I чи II групи внаслідок психічного розладу </t>
  </si>
  <si>
    <t>090417 </t>
  </si>
  <si>
    <t>Витрати на поховання учасників бойових дій та інвалідів війни </t>
  </si>
  <si>
    <t>090601</t>
  </si>
  <si>
    <t>Будинки- інтернати для малолітніх інвалідів</t>
  </si>
  <si>
    <t>090901</t>
  </si>
  <si>
    <t>Будинки-iнтернати (пансіонати) для літніх людей та iнвалiдiв системи соцiального захисту</t>
  </si>
  <si>
    <t>091101</t>
  </si>
  <si>
    <t>Утримання центрiв соцiальних служб для сім'ї, дітей та молодi</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</si>
  <si>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</si>
  <si>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091102</t>
  </si>
  <si>
    <t>Програми і заходи центрів соціальних служб для сім'ї, дітей та молоді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</si>
  <si>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</si>
  <si>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</si>
  <si>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091206 </t>
  </si>
  <si>
    <t>Центри соціальної реабілітації дітей - інвалідів; центри професійної реабілітації інвалідів </t>
  </si>
  <si>
    <t>091212 </t>
  </si>
  <si>
    <t>Обробка інформації з нарахування та виплати допомог і компенсацій </t>
  </si>
  <si>
    <t>091214</t>
  </si>
  <si>
    <t xml:space="preserve">Інші установи та заклади </t>
  </si>
  <si>
    <t>Культура i мистецтво</t>
  </si>
  <si>
    <t>110102 </t>
  </si>
  <si>
    <t>Театри </t>
  </si>
  <si>
    <t>110103 </t>
  </si>
  <si>
    <t>Філармонії, музичні колективи і ансамблі та інші мистецькі заклади та заходи </t>
  </si>
  <si>
    <t>110201</t>
  </si>
  <si>
    <t>Бiблiотеки</t>
  </si>
  <si>
    <t>110202</t>
  </si>
  <si>
    <t>Музеї і виставки</t>
  </si>
  <si>
    <t>110502 </t>
  </si>
  <si>
    <t>Інші культурно-освітні заклади та заходи </t>
  </si>
  <si>
    <t>Фiзична культура i спорт</t>
  </si>
  <si>
    <t>130102</t>
  </si>
  <si>
    <t>Проведення навчально-тренувальних зборів і змагань</t>
  </si>
  <si>
    <t>130104</t>
  </si>
  <si>
    <t>Видатки на утримання центрів з інвалідного спорту і реабілітаційних шкіл </t>
  </si>
  <si>
    <t>130105 </t>
  </si>
  <si>
    <t>Проведення навчально-тренувальних зборів і змагань та заходів з інвалідного спорту </t>
  </si>
  <si>
    <t>130107</t>
  </si>
  <si>
    <t>Утримання та навчально-тренувальна робота дитячо-юнацьких спортивних шкіл</t>
  </si>
  <si>
    <t>130114 </t>
  </si>
  <si>
    <t>Забезпечення підготовки спортсменів вищих категорій школами вищої спортивної майстерності </t>
  </si>
  <si>
    <t>Будiвництво</t>
  </si>
  <si>
    <t>150101</t>
  </si>
  <si>
    <t>Капiтальнi вкладення</t>
  </si>
  <si>
    <t>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 районного бюджету Володимирецького району </t>
  </si>
  <si>
    <t>за рахунок субвенції з державного бюджету місцевим бюджетам на здійснення заходів щодо соціально-економічного розвитку окремих територій з районного бюджету Костопільського району</t>
  </si>
  <si>
    <t>Обласна програма "Ліси Рівненщини на 2011-2015 роки"</t>
  </si>
  <si>
    <r>
      <t>160000</t>
    </r>
    <r>
      <rPr>
        <sz val="12"/>
        <color indexed="8"/>
        <rFont val="Times New Roman"/>
        <family val="1"/>
      </rPr>
      <t> </t>
    </r>
  </si>
  <si>
    <r>
      <t>Сільське і лісове господарство, рибне господарство та мисливство</t>
    </r>
    <r>
      <rPr>
        <sz val="12"/>
        <color indexed="8"/>
        <rFont val="Times New Roman"/>
        <family val="1"/>
      </rPr>
      <t> </t>
    </r>
  </si>
  <si>
    <t xml:space="preserve">Програми в галузі сільського господарства, лісового господарства, рибальства та мисливства </t>
  </si>
  <si>
    <t>Програма забезпечення області продовольчим зерном</t>
  </si>
  <si>
    <t>Програма реформування і розвитку сільського комунального господарства Рівненської області на 2011-2015 роки</t>
  </si>
  <si>
    <t>Транспорт, дорожнє господарство, зв'язок, телекомунiкацiї та iнформатика</t>
  </si>
  <si>
    <t xml:space="preserve">Видатки на проведення робіт, пов'язаних з будiвництвом, реконструкцiєю, ремонтом та утриманням автомобiльних дорiг </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</si>
  <si>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переданої з місцевих бюджетів обласному бюджету</t>
  </si>
  <si>
    <r>
      <t>180000</t>
    </r>
    <r>
      <rPr>
        <sz val="12"/>
        <color indexed="8"/>
        <rFont val="Times New Roman"/>
        <family val="1"/>
      </rPr>
      <t> </t>
    </r>
  </si>
  <si>
    <r>
      <t>Інші послуги, пов'язані з економічною діяльністю</t>
    </r>
    <r>
      <rPr>
        <sz val="12"/>
        <color indexed="8"/>
        <rFont val="Times New Roman"/>
        <family val="1"/>
      </rPr>
      <t> </t>
    </r>
  </si>
  <si>
    <t>180404</t>
  </si>
  <si>
    <t>Підтримка малого і середнього підприємництва</t>
  </si>
  <si>
    <t>Програма розвитку малого підприємництва в Рівненській області на 2011-2012 роки</t>
  </si>
  <si>
    <t>180409 </t>
  </si>
  <si>
    <t>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</si>
  <si>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у статутний капітал ОКП "Міжнародний аеропорт Рівне" Рівненської обласної ради, з них</t>
  </si>
  <si>
    <t>Програма економічного та соціального розвитку Рівненської області на 2012 рік</t>
  </si>
  <si>
    <t>Внески у статутний капітал КП „Автобаза” Рівненської обласної ради, з них</t>
  </si>
  <si>
    <t>Запобігання та лiквiдацiя надзвичайних ситуацiй та наслiдкiв стихiйного лиха</t>
  </si>
  <si>
    <t>210105 </t>
  </si>
  <si>
    <t>Видатки на запобігання та ліквідацію надзвичайних ситуацій та наслідків стихійного лиха </t>
  </si>
  <si>
    <t>Цiльовi фонди</t>
  </si>
  <si>
    <t>Охорона та раціональне використання природних ресурсів</t>
  </si>
  <si>
    <t>за рахунок інших субвенцій з районного бюджету Володимирецького району на виконання Проекту "Відновлення якості  зужитої в побуті та промисловості стічної води на комунальних очисних спорудах смт Володимирець (реконструкція)"</t>
  </si>
  <si>
    <t>за рахунок інших субвенцій з районного бюджету Гощанського району  на виконання заходу "Виготовлення проектно-кошторисної документації  на будівництво самопливного колектора по вул.Шкільна, І.Франка, каналізаційної насосної станції і напірного колектора через р.Горинь в с.Горбаків Гощанського району"</t>
  </si>
  <si>
    <t>250000</t>
  </si>
  <si>
    <t>Видатки, не вiднесенi до основних груп</t>
  </si>
  <si>
    <t xml:space="preserve"> 250102</t>
  </si>
  <si>
    <t>Резервний фонд обласного бюджету</t>
  </si>
  <si>
    <t>250404</t>
  </si>
  <si>
    <t>Іншi видатки, в т.ч.</t>
  </si>
  <si>
    <t>утримання науково-редакційної групи книги "Реабілітовані історією. Рівненська область"</t>
  </si>
  <si>
    <t>Програма розвитку туризму в Рівненській області  на 2011-2015 роки</t>
  </si>
  <si>
    <t>Проведення щорічного обласного конкурсу проектів розвитку територіальних громад області</t>
  </si>
  <si>
    <t>РАЗОМ ВИДАТКІВ</t>
  </si>
  <si>
    <t>Міжбюджетні трансферти</t>
  </si>
  <si>
    <t>250319</t>
  </si>
  <si>
    <t>250326 </t>
  </si>
  <si>
    <t>250328 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</si>
  <si>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</si>
  <si>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250331</t>
  </si>
  <si>
    <t>Додаткова дотація з державного бюджету місцевим бюджетам на покращення надання соціальних послуг найуразливішим верствам населення</t>
  </si>
  <si>
    <t>250380</t>
  </si>
  <si>
    <t>на виконання програми електрифікації новозбудованих вулиць сільських населених пунктів області на період до 2015 року</t>
  </si>
  <si>
    <t>на реалізацію проектів-переможців щорічного обласного конкурсу проектів розвитку територіальних громад області</t>
  </si>
  <si>
    <t>250383 </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</si>
  <si>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</si>
  <si>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250388 </t>
  </si>
  <si>
    <t>ВСЬОГО</t>
  </si>
  <si>
    <t>Додаток 3</t>
  </si>
  <si>
    <t>Зміни до розподілу видатків обласного бюджету на 2012 рік</t>
  </si>
  <si>
    <t>за головними розпорядниками коштів</t>
  </si>
  <si>
    <t>(грн)</t>
  </si>
  <si>
    <t>Код типової відомчої класифікації видатків</t>
  </si>
  <si>
    <t>Назва головного розпорядника коштів</t>
  </si>
  <si>
    <t>01</t>
  </si>
  <si>
    <t xml:space="preserve">Обласна рада </t>
  </si>
  <si>
    <t>08</t>
  </si>
  <si>
    <t>Управління з питань публічної аналітики та прогнозування облдержадміністрації</t>
  </si>
  <si>
    <t>Інші видатки (утримання науково-редакційної групи книги "Реабілітовані історією. Рівненська область")</t>
  </si>
  <si>
    <t>10</t>
  </si>
  <si>
    <t>Управління  освіти і науки облдержадміністрації</t>
  </si>
  <si>
    <t>11</t>
  </si>
  <si>
    <t>Відділ у справах сім‘ї та молоді облдержадміністрації</t>
  </si>
  <si>
    <t>13</t>
  </si>
  <si>
    <t>Відділ з питань фізичної культури і  спорту  облдержадміністрації</t>
  </si>
  <si>
    <t>14</t>
  </si>
  <si>
    <t>Управління охорони здоров’я  облдержадміністрації</t>
  </si>
  <si>
    <t>070701 </t>
  </si>
  <si>
    <t>15</t>
  </si>
  <si>
    <t>Головне управління праці та соціального захисту населення облдержадміністрації</t>
  </si>
  <si>
    <t>24</t>
  </si>
  <si>
    <t>Управління культури і туризму облдержадміністрації</t>
  </si>
  <si>
    <t>Інші видатки</t>
  </si>
  <si>
    <t>47</t>
  </si>
  <si>
    <t>Головне управління  з питань будівництва та архітектури облдержадміністрації</t>
  </si>
  <si>
    <t>51</t>
  </si>
  <si>
    <t>Головне управління промисловості та розвитку інфраструктури облдержадміністрації</t>
  </si>
  <si>
    <t>53</t>
  </si>
  <si>
    <t>Головне управління агропромислового розвитку облдержадміністрації</t>
  </si>
  <si>
    <t>73</t>
  </si>
  <si>
    <t>Головне управління економіки та інвестиційної політики облдержадміністрації</t>
  </si>
  <si>
    <t>76   250102</t>
  </si>
  <si>
    <t>Інші субвенції (на виконання програми електрифікації новозбудованих вулиць сільських населених пунктів області на період до 2015 року)</t>
  </si>
  <si>
    <t>Інші субвенції (на реалізацію проектів-переможців щорічного обласного конкурсу проектів розвитку територіальних громад області)</t>
  </si>
  <si>
    <t>76</t>
  </si>
  <si>
    <t>Головне фінансове управління облдержадміністрації</t>
  </si>
  <si>
    <t xml:space="preserve">          Додаток № 4</t>
  </si>
  <si>
    <t xml:space="preserve">                      до рішення Рівненської  обласної ради</t>
  </si>
  <si>
    <t>від 16 листопада 2012   року №736</t>
  </si>
  <si>
    <t>Зміни показників міжбюджетних трансфертів між державним бюджетом, обласним бюджетом та іншими бюджетами на 2012 рік</t>
  </si>
  <si>
    <t>Код бюджету</t>
  </si>
  <si>
    <t xml:space="preserve">Назва місцевого бюджету адміністративно-територіальної одиниці  </t>
  </si>
  <si>
    <t xml:space="preserve">Додаткова дотація з державного бюджету на оплату праці працівників бюджетних установ </t>
  </si>
  <si>
    <t>Додаткова дотація з державного бюджету на покращення надання соціальних послуг найуразливішим верствам населення</t>
  </si>
  <si>
    <t>Субвенція з державного бюджету місцевим бюджетам на виплату допомоги сім`ям з дітьми, малозабезпеченим сім"ям, інвалідам з дитинства, дітям - інвалідам та тимчасової державної допомоги дітям</t>
  </si>
  <si>
    <t xml:space="preserve">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</si>
  <si>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</si>
  <si>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</si>
  <si>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Інші субвенції з обласного бюджету</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</si>
  <si>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центрального водопостачання та водовідведення тарифам, що затверджувалися та/або погоджувалися органами державної влади чи місцевого самоврядування </t>
  </si>
  <si>
    <t>на  реалізацію проектів-переможців щорічного обласного конкурсу проектів розвитку територіальних громад області</t>
  </si>
  <si>
    <t xml:space="preserve">на виконання програми електрифікації новозбудованих вулиць сільських населених пунктів області на період до 2015 року </t>
  </si>
  <si>
    <t>м. Рiвне</t>
  </si>
  <si>
    <t>м. Дубно</t>
  </si>
  <si>
    <t>м. Кузнецовськ</t>
  </si>
  <si>
    <t>м. Острог</t>
  </si>
  <si>
    <t>Разом по бюджетах  міст обласного значення</t>
  </si>
  <si>
    <t>17301000000</t>
  </si>
  <si>
    <t>Березнівський район</t>
  </si>
  <si>
    <t>17302000000</t>
  </si>
  <si>
    <t xml:space="preserve">Володимирецький район </t>
  </si>
  <si>
    <t>17303000000</t>
  </si>
  <si>
    <t>Гощанський район</t>
  </si>
  <si>
    <t>17304000000</t>
  </si>
  <si>
    <t>Демидівський район</t>
  </si>
  <si>
    <t>17305000000</t>
  </si>
  <si>
    <t>Дубенський район</t>
  </si>
  <si>
    <t>17306000000</t>
  </si>
  <si>
    <t>Дубровицький район</t>
  </si>
  <si>
    <t>17307000000</t>
  </si>
  <si>
    <t>Зарічненський район</t>
  </si>
  <si>
    <t>17308000000</t>
  </si>
  <si>
    <t>Здолбунівський район</t>
  </si>
  <si>
    <t>17309000000</t>
  </si>
  <si>
    <t>Корецький район</t>
  </si>
  <si>
    <t>17310000000</t>
  </si>
  <si>
    <t>Костопільський район</t>
  </si>
  <si>
    <t>17311000000</t>
  </si>
  <si>
    <t>Млинівський район</t>
  </si>
  <si>
    <t>17312000000</t>
  </si>
  <si>
    <t>Острозький район</t>
  </si>
  <si>
    <t>17313000000</t>
  </si>
  <si>
    <t>Радивилівський район</t>
  </si>
  <si>
    <t>17314000000</t>
  </si>
  <si>
    <t>Рівненський район</t>
  </si>
  <si>
    <t>17315000000</t>
  </si>
  <si>
    <t>Рокитнівський район</t>
  </si>
  <si>
    <t>17316000000</t>
  </si>
  <si>
    <t>Сарненський район</t>
  </si>
  <si>
    <t xml:space="preserve">Разом по бюджетах районів </t>
  </si>
  <si>
    <t>Разом по бюджетах районів і міст обласного значення</t>
  </si>
  <si>
    <t>Обласний бюджет</t>
  </si>
  <si>
    <t>ВСЬОГО по бюджету області</t>
  </si>
  <si>
    <t xml:space="preserve">Перший заступник голови обласної ради                                    </t>
  </si>
  <si>
    <t xml:space="preserve">     Додаток  5</t>
  </si>
  <si>
    <t>до рішення Рівненської обласної ради</t>
  </si>
  <si>
    <t xml:space="preserve"> від 16 листопада 2012 року  №736</t>
  </si>
  <si>
    <t>Джерела фінансування обласного бюджету на 2012 рік</t>
  </si>
  <si>
    <t xml:space="preserve">Код </t>
  </si>
  <si>
    <t>Назва</t>
  </si>
  <si>
    <t>у т.ч. бюджет розвитку</t>
  </si>
  <si>
    <t>200000</t>
  </si>
  <si>
    <t>Внутрішнє фінансування</t>
  </si>
  <si>
    <t>Фінансування за рахунок зміни залишків коштів бюджетів</t>
  </si>
  <si>
    <t>208400 </t>
  </si>
  <si>
    <t>Кошти, що передаються із загального фонду бюджету до бюджету розвитку (спеціального фонду) </t>
  </si>
  <si>
    <t>Всього за типом кредитора</t>
  </si>
  <si>
    <t>600000</t>
  </si>
  <si>
    <t>Фінансування за активними операціями</t>
  </si>
  <si>
    <r>
      <t>602000</t>
    </r>
    <r>
      <rPr>
        <sz val="12"/>
        <color indexed="8"/>
        <rFont val="Times New Roman"/>
        <family val="1"/>
      </rPr>
      <t> </t>
    </r>
  </si>
  <si>
    <r>
      <t>Зміни обсягів готівкових коштів</t>
    </r>
    <r>
      <rPr>
        <sz val="12"/>
        <color indexed="8"/>
        <rFont val="Times New Roman"/>
        <family val="1"/>
      </rPr>
      <t> </t>
    </r>
  </si>
  <si>
    <t>602400 </t>
  </si>
  <si>
    <t>Всього за типом боргового зобов'язання</t>
  </si>
  <si>
    <t>Додаток №6</t>
  </si>
  <si>
    <t>до рішення Рівненської  обласної ради</t>
  </si>
  <si>
    <t>від 16 листопада 2012  року №736</t>
  </si>
  <si>
    <t xml:space="preserve">Зміни до переліку об’єктів,
видатки на які у 2012 році будуть здійснюватися
за рахунок коштів бюджету розвитку обласного бюджету </t>
  </si>
  <si>
    <t>Код типової відомчої класифікації видатків місцевих бюджетів</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</si>
  <si>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</si>
  <si>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</si>
  <si>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</si>
  <si>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</si>
  <si>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</si>
  <si>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 районного бюджету Володимирецького району</t>
  </si>
  <si>
    <t>в  тому числі:</t>
  </si>
  <si>
    <t xml:space="preserve"> - Реконструкція будинку культури та пришкільного інтернату під освітньо-культурний комплекс в с.Мульчиці Володимирецького району</t>
  </si>
  <si>
    <t>за рахунок субвенції з державного бюджету місцевим бюджетам на здійснення заходів щодо соціально-економічного розвитку окремих територій  з районного бюджету Костопільського району</t>
  </si>
  <si>
    <t xml:space="preserve"> - Будівництво початкової школи в с.Корчин, вул.Лісова,Костопільського району</t>
  </si>
  <si>
    <t>за рахунок інших субвенцій , в тому числі</t>
  </si>
  <si>
    <t>з районного бюджету Рівненського району</t>
  </si>
  <si>
    <t xml:space="preserve"> - Реконструкція дитячого садка на 3 групи в с.Великий Житин Рівненського району</t>
  </si>
  <si>
    <t xml:space="preserve"> - Середня школа на 550 учнівських місць в с.Шпанів Рівненського району - будівництво. ІІ черга 299 учнівських місць</t>
  </si>
  <si>
    <t xml:space="preserve">з міського бюджету м.Рівне </t>
  </si>
  <si>
    <t xml:space="preserve"> - Реконструкція комунального закладу "Обласний перинатальний центр" Рівненської обласної ради по вул.Міцкевича,30 в м.Рівне під заклад третинного рівня</t>
  </si>
  <si>
    <t>Капiтальнi вкладення (Обласна програма "Ліси Рівненщини на 2011-2015 роки")</t>
  </si>
  <si>
    <t>Будівництво лісовозної дороги лісогосподарського призначення в кварталах 23-25,16, 75-76,17 Балашівського лісництва ДП "Березнівський лісгосп"</t>
  </si>
  <si>
    <t>за рахунок інших субвенцій з  місцевих бюджетів</t>
  </si>
  <si>
    <t>Внески органів влади Автономної Республіки Крим та органів місцевого самоврядування у статутні капітали суб'єктів підприємницької діяльності  (Програма економічного та соціального розвитку Рівненської області на 2012 рік)</t>
  </si>
  <si>
    <t>Внески у статутний капітал ОКП "Міжнародний аеропорт Рівне" Рівненської обласної ради</t>
  </si>
  <si>
    <t>Внески у статутний капітал КП „Автобаза” Рівненської обласної ради</t>
  </si>
  <si>
    <t>Підтримка малого і середнього підприємництва (Програма розвитку малого підприємництва в Рівненській області на 2011-2012 роки)</t>
  </si>
  <si>
    <t xml:space="preserve">Всього </t>
  </si>
  <si>
    <t>Додаток 7</t>
  </si>
  <si>
    <t xml:space="preserve">від 16 листопада 2012  року № 736 </t>
  </si>
  <si>
    <t>Змін до переліку державних та регіональних галузевих програм по обласному бюджету на 2012 рік</t>
  </si>
  <si>
    <t xml:space="preserve">Загальний фонд </t>
  </si>
  <si>
    <t xml:space="preserve">Спеціальний фонд </t>
  </si>
  <si>
    <t xml:space="preserve">Разом </t>
  </si>
  <si>
    <t>Код типової класифікації видатків та кредитування місцевих бюджетів</t>
  </si>
  <si>
    <t>Найменування програми</t>
  </si>
  <si>
    <t>сума</t>
  </si>
  <si>
    <t>Інші освітні програми</t>
  </si>
  <si>
    <t>Програми i заходи центрiв соцiальних служб для сім'ї, дітей та молодi</t>
  </si>
  <si>
    <t>Програма підтримки молоді в області на 2009-2015 роки</t>
  </si>
  <si>
    <t>Обласна програма відпочинку та оздоровлення дітей на 2009-2013 роки</t>
  </si>
  <si>
    <t xml:space="preserve">Програма "Діти Рівненщини" на 2010-2015 роки. </t>
  </si>
  <si>
    <t>Обласна програма запобігання та лікування серцево-судинних та судинно-мозкових захворювань на 2012-2016 роки</t>
  </si>
  <si>
    <t>Інші заходи по охороні здоров'я</t>
  </si>
  <si>
    <t>Програма забезпечення лікувально-профілактичних закладів Рівненської області імплантатами та інструментарієм для надання медичної допомоги хворим із ураженям органів опори та руху на 2011-2016 роки.</t>
  </si>
  <si>
    <t>Обласна програми забезпечення профілактики ВІЛ інфекцій, лікування, догляду та підтримки ВІЛ-інфікованих і хворих на СНІД на 2009-2013 роки</t>
  </si>
  <si>
    <t>Інші видатки на соціальний захист населення</t>
  </si>
  <si>
    <t>Обласна програма „Ветеран” на 2010-2013 роки</t>
  </si>
  <si>
    <t>Обласна програма матеріальної підтримки найбільш незахищених верств населення на 2012 рік</t>
  </si>
  <si>
    <t xml:space="preserve"> Інші установи та заклади </t>
  </si>
  <si>
    <t xml:space="preserve">Програма розвитку туризму в Рівненській області на 2011-2015 роки
 </t>
  </si>
  <si>
    <t>180409</t>
  </si>
  <si>
    <t xml:space="preserve">Інша субвенція </t>
  </si>
  <si>
    <t>Програма електрифікації новозбудованих вулиць сільських населених пунктів області на період до 2015 року</t>
  </si>
  <si>
    <t xml:space="preserve">Капітальні вкладення </t>
  </si>
  <si>
    <t>Програма економічного та соціального розвитку Рівненської області на 2012 рік (проведення щорічного обласного конкурсу проектів розвитку територіальних громад області)</t>
  </si>
  <si>
    <t>Програма економічного та соціального розвитку Рівненської області на 2012 рік (на реалізацію проектів-переможців щорічного обласного конкурсу проектів розвитку територіальних громад області)</t>
  </si>
  <si>
    <t xml:space="preserve">   Перший заступник голови обласної ради                                                                                                                                                       </t>
  </si>
  <si>
    <t xml:space="preserve">  М.П.Кривко</t>
  </si>
  <si>
    <t>Додаток 3.1</t>
  </si>
  <si>
    <t>"Про обласний бюджет на 2012 рік"</t>
  </si>
  <si>
    <t>від 30 грудня 2011 року №540, затверджений у новій редакції рішенням від 16 листопада 2012 року №736</t>
  </si>
  <si>
    <t>Розподіл видатків обласного бюджету на 2012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</si>
  <si>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</si>
  <si>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</si>
  <si>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Найменування коду програмної класифікації видатків та кредитування місцевих бюджетів</t>
  </si>
  <si>
    <t>1</t>
  </si>
  <si>
    <t>2</t>
  </si>
  <si>
    <t>14=4+7</t>
  </si>
  <si>
    <t>0100000</t>
  </si>
  <si>
    <t>0110000</t>
  </si>
  <si>
    <t>0110060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</si>
  <si>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</si>
  <si>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0300000</t>
  </si>
  <si>
    <t>03</t>
  </si>
  <si>
    <t>Обласна державна адміністрація</t>
  </si>
  <si>
    <t>0310000</t>
  </si>
  <si>
    <t>0318070</t>
  </si>
  <si>
    <t>Програма інформатизації Рівненської області на 2011-2013 роки</t>
  </si>
  <si>
    <t>0800000</t>
  </si>
  <si>
    <t>Головне управління з питань внутрішньої політики та інформації облдержадміністрації</t>
  </si>
  <si>
    <t>0810000</t>
  </si>
  <si>
    <t>0818070</t>
  </si>
  <si>
    <t>1000000</t>
  </si>
  <si>
    <t>1011040</t>
  </si>
  <si>
    <t>070301</t>
  </si>
  <si>
    <t>Надання загальної середньої освіти загальноосвiтнiми школами-iнтернатами, загальноосвітніми санаторними школами-інтернатами </t>
  </si>
  <si>
    <t>1011050</t>
  </si>
  <si>
    <t>070302</t>
  </si>
  <si>
    <t>Надання загальної середньої освіти загальноосвітніми школами-інтернатами для дітей-сиріт та дітей, позбавлених батьківського піклування </t>
  </si>
  <si>
    <t>1011060</t>
  </si>
  <si>
    <t>070303</t>
  </si>
  <si>
    <t>Надання освіти в дитячих будинках, утримання та забезпечення їх діяльності</t>
  </si>
  <si>
    <t>1011080</t>
  </si>
  <si>
    <t>070304</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</si>
  <si>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</si>
  <si>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1011090</t>
  </si>
  <si>
    <t>070307</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</si>
  <si>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</si>
  <si>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1011100</t>
  </si>
  <si>
    <t>070401</t>
  </si>
  <si>
    <t>Надання позашкільної освіти позашкільними закладами освіти, заходи із позашкільної роботи з дітьми</t>
  </si>
  <si>
    <t>1011110</t>
  </si>
  <si>
    <t xml:space="preserve">Підготовка робітничих кадрів закладами професійно-технічної освіти </t>
  </si>
  <si>
    <t>1011140</t>
  </si>
  <si>
    <t xml:space="preserve">Підвищення кваліфікації, перепідготовка кадрів  закладами післядипломної освіти ІІІ і ІV рівнів акредитації (академіями, інститутами, центрами підвищення кваліфікації) </t>
  </si>
  <si>
    <t>1011170</t>
  </si>
  <si>
    <t>070802</t>
  </si>
  <si>
    <t>Методичне забезпечення діяльності навчальних закладів та інші заходи в галузі освіти, в т.ч.:</t>
  </si>
  <si>
    <t>Конкурси "Учитель року", "Класний керівник року", інші</t>
  </si>
  <si>
    <t>статистичні, інформаційно-аналітичні збірники</t>
  </si>
  <si>
    <t>видатки на виготовлення документів про освіту</t>
  </si>
  <si>
    <t>організація та участь у семінарах, конференціях, нарадах, виставках, з'їздах та інших заходах з питань освіти, поїздки з метою обміну досвідом</t>
  </si>
  <si>
    <t>учнівські олімпіади, турніри, конкурси</t>
  </si>
  <si>
    <t>конкурси фахової майстерності учнів ПТНЗ</t>
  </si>
  <si>
    <t>премії голови обласної державної адміністрації та голови обласної ради</t>
  </si>
  <si>
    <t>1011190</t>
  </si>
  <si>
    <t xml:space="preserve">Централізоване ведення бухгалтерського обліку  
</t>
  </si>
  <si>
    <t>1011200</t>
  </si>
  <si>
    <t>070805</t>
  </si>
  <si>
    <t>Здійснення централізованого господарського обслуговування</t>
  </si>
  <si>
    <t>1011210</t>
  </si>
  <si>
    <t>070806</t>
  </si>
  <si>
    <t>Утримання інших закладів освіти (психолого-медико-педагогічна консультація)</t>
  </si>
  <si>
    <t>1011800</t>
  </si>
  <si>
    <t>Обласна цільова програма розвитку професійно-технічної освіти на 2011-2015 роки</t>
  </si>
  <si>
    <t>Обласна цільова програма розвитку позашкільної освіти на період до 2014 року</t>
  </si>
  <si>
    <t>Програма впровадженння інформаційно-комунікаційних технологій у навчальних закладах області на період до 2015 року</t>
  </si>
  <si>
    <t>1015010</t>
  </si>
  <si>
    <t>Проведення навчально-тренувальних зборів і змагань з олімпійських видів спорту</t>
  </si>
  <si>
    <t>1015050</t>
  </si>
  <si>
    <t>1113320</t>
  </si>
  <si>
    <t>090700 </t>
  </si>
  <si>
    <t>Утримання закладів, що надають соціальні послуги дітям, які опинилися в складних життєвих обставинах </t>
  </si>
  <si>
    <t>1113360</t>
  </si>
  <si>
    <t>1113370</t>
  </si>
  <si>
    <t>Обласна програма забезпечення профілактики ВІЛ-інфекцій, лікування, догляду та підтримки ВІЛ-інфікованих і хворих на СНІД на 2009-2013 роки</t>
  </si>
  <si>
    <t>1113380</t>
  </si>
  <si>
    <t>091103</t>
  </si>
  <si>
    <t>Заходи державної політики з питань молоді</t>
  </si>
  <si>
    <t>1113900</t>
  </si>
  <si>
    <t>091106</t>
  </si>
  <si>
    <t>Iншi видатки</t>
  </si>
  <si>
    <t>КЗ Рівненський центр соціально-психологічної допомоги Рівненської обласної ради</t>
  </si>
  <si>
    <t>Рівненський обласний центр організації оздоровлення та формування здорового способу життя дітей та молоді Рівненської обласної ради, з них</t>
  </si>
  <si>
    <t>1113420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</si>
  <si>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</si>
  <si>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1315010</t>
  </si>
  <si>
    <t>Проведення навчально-тренувальних зборiв i змагань з олімпійських видів спорту</t>
  </si>
  <si>
    <t>1315020</t>
  </si>
  <si>
    <t>Утримання центрів з інвалідного спорту і реабілітаційних шкіл</t>
  </si>
  <si>
    <t>1315030</t>
  </si>
  <si>
    <t>130105</t>
  </si>
  <si>
    <t>Проведення навчально-тренувальних зборiв i змагань та заходiв з iнвалiдного спорту</t>
  </si>
  <si>
    <t>1315040</t>
  </si>
  <si>
    <t>130106</t>
  </si>
  <si>
    <t>Проведення навчально-тренувальних зборів і змагань з неолімпійських видів спорту </t>
  </si>
  <si>
    <t>1315200</t>
  </si>
  <si>
    <t>130112</t>
  </si>
  <si>
    <r>
      <t xml:space="preserve">Інші видатки </t>
    </r>
    <r>
      <rPr>
        <sz val="12"/>
        <rFont val="Times New Roman"/>
        <family val="1"/>
      </rPr>
      <t>(видатки на стипендії голови облдержадміністрації та голови обласної ради провідним спортсменам  та кращим тренерам області, грошова винагорода спортсменам області)</t>
    </r>
  </si>
  <si>
    <t>1315070</t>
  </si>
  <si>
    <t>1315140</t>
  </si>
  <si>
    <t>130115 </t>
  </si>
  <si>
    <t>Утримання центрів «Спорт для всіх» та проведення заходів з фізичної культури</t>
  </si>
  <si>
    <t>1315080</t>
  </si>
  <si>
    <t>130201 </t>
  </si>
  <si>
    <t>Підтримка громадських організацій фізкультурно-спортивної спрямованості  для проведення навчально-тренувальної та спортивної роботи</t>
  </si>
  <si>
    <t>1315090</t>
  </si>
  <si>
    <t>130202 </t>
  </si>
  <si>
    <t>Підтримка громадських організацій фізкультурно-спортивної спрямованості  у здійсненні фізкультурно-масових заходів серед населення</t>
  </si>
  <si>
    <t>1315100</t>
  </si>
  <si>
    <t>130203 </t>
  </si>
  <si>
    <t>Фінансова підтримка дитячо-юнацьких спортивних шкіл фізкультурно-спортивних товариств</t>
  </si>
  <si>
    <t>1315110</t>
  </si>
  <si>
    <t>130204 </t>
  </si>
  <si>
    <t>Фінансова підтримка на утримання регіональних рад фізкультурно-спортивного товариства  «Колос»</t>
  </si>
  <si>
    <t>1411120</t>
  </si>
  <si>
    <t xml:space="preserve">Підготовка кадрів вищими навчальними закладами І і ІІ рівнів акредитації </t>
  </si>
  <si>
    <t>1411140</t>
  </si>
  <si>
    <t>1411150</t>
  </si>
  <si>
    <t>070702</t>
  </si>
  <si>
    <r>
      <t>Підвищення кваліфікації, перепідготовка кадрів іншими закладами післядипломної освіти</t>
    </r>
    <r>
      <rPr>
        <sz val="12"/>
        <rFont val="Times New Roman"/>
        <family val="1"/>
      </rPr>
      <t xml:space="preserve"> (обласні курси підвищення кваліфікації середніх медпрацівників)</t>
    </r>
  </si>
  <si>
    <t xml:space="preserve">Багатопрофільна стаціонарна медична допомога населенню </t>
  </si>
</sst>
</file>

<file path=xl/styles.xml><?xml version="1.0" encoding="utf-8"?>
<styleSheet xmlns="http://schemas.openxmlformats.org/spreadsheetml/2006/main">
  <numFmts count="4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0"/>
    <numFmt numFmtId="182" formatCode="0.0000"/>
    <numFmt numFmtId="183" formatCode="0.000"/>
    <numFmt numFmtId="184" formatCode="0.000000"/>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0000000"/>
    <numFmt numFmtId="190" formatCode="0.00000000"/>
    <numFmt numFmtId="191" formatCode="#,##0.0"/>
    <numFmt numFmtId="192" formatCode="#,##0.00000"/>
    <numFmt numFmtId="193" formatCode="#,##0.000"/>
    <numFmt numFmtId="194" formatCode="0.0_);\-0.0"/>
    <numFmt numFmtId="195" formatCode="&quot;Да&quot;;&quot;Да&quot;;&quot;Нет&quot;"/>
    <numFmt numFmtId="196" formatCode="&quot;Истина&quot;;&quot;Истина&quot;;&quot;Ложь&quot;"/>
    <numFmt numFmtId="197" formatCode="&quot;Вкл&quot;;&quot;Вкл&quot;;&quot;Выкл&quot;"/>
    <numFmt numFmtId="198" formatCode="d/m"/>
    <numFmt numFmtId="199" formatCode="[$€-2]\ ###,000_);[Red]\([$€-2]\ ###,000\)"/>
  </numFmts>
  <fonts count="105">
    <font>
      <sz val="10"/>
      <name val="Times New Roman"/>
      <family val="0"/>
    </font>
    <font>
      <u val="single"/>
      <sz val="10"/>
      <color indexed="12"/>
      <name val="Arial Cyr"/>
      <family val="0"/>
    </font>
    <font>
      <u val="single"/>
      <sz val="10"/>
      <color indexed="36"/>
      <name val="Arial Cyr"/>
      <family val="0"/>
    </font>
    <font>
      <u val="single"/>
      <sz val="10"/>
      <color indexed="12"/>
      <name val="Times New Roman"/>
      <family val="1"/>
    </font>
    <font>
      <sz val="10"/>
      <color indexed="8"/>
      <name val="Times New Roman Cyr"/>
      <family val="1"/>
    </font>
    <font>
      <sz val="11"/>
      <color indexed="8"/>
      <name val="Times New Roman Cyr"/>
      <family val="1"/>
    </font>
    <font>
      <b/>
      <sz val="24"/>
      <color indexed="8"/>
      <name val="Times New Roman CYR"/>
      <family val="0"/>
    </font>
    <font>
      <b/>
      <sz val="12"/>
      <name val="Times New Roman Cyr"/>
      <family val="1"/>
    </font>
    <font>
      <b/>
      <sz val="12"/>
      <color indexed="8"/>
      <name val="Times New Roman Cyr"/>
      <family val="1"/>
    </font>
    <font>
      <sz val="12"/>
      <color indexed="8"/>
      <name val="Times New Roman Cyr"/>
      <family val="1"/>
    </font>
    <font>
      <b/>
      <sz val="10"/>
      <color indexed="8"/>
      <name val="Times New Roman Cyr"/>
      <family val="1"/>
    </font>
    <font>
      <sz val="12"/>
      <name val="Times New Roman"/>
      <family val="1"/>
    </font>
    <font>
      <sz val="16"/>
      <color indexed="8"/>
      <name val="Times New Roman CYR"/>
      <family val="1"/>
    </font>
    <font>
      <b/>
      <sz val="16"/>
      <color indexed="8"/>
      <name val="Times New Roman CYR"/>
      <family val="1"/>
    </font>
    <font>
      <u val="single"/>
      <sz val="10"/>
      <color indexed="8"/>
      <name val="Times New Roman CYR"/>
      <family val="1"/>
    </font>
    <font>
      <sz val="16"/>
      <name val="Times New Roman CYR"/>
      <family val="1"/>
    </font>
    <font>
      <b/>
      <sz val="14"/>
      <name val="Times New Roman Cyr"/>
      <family val="1"/>
    </font>
    <font>
      <b/>
      <sz val="13"/>
      <color indexed="8"/>
      <name val="Times New Roman Cyr"/>
      <family val="0"/>
    </font>
    <font>
      <sz val="13"/>
      <color indexed="8"/>
      <name val="Times New Roman Cyr"/>
      <family val="0"/>
    </font>
    <font>
      <b/>
      <sz val="13"/>
      <name val="Times New Roman Cyr"/>
      <family val="0"/>
    </font>
    <font>
      <b/>
      <sz val="14"/>
      <name val="Times New Roman"/>
      <family val="1"/>
    </font>
    <font>
      <sz val="12"/>
      <color indexed="8"/>
      <name val="Times New Roman"/>
      <family val="1"/>
    </font>
    <font>
      <b/>
      <sz val="14"/>
      <color indexed="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0"/>
    </font>
    <font>
      <b/>
      <sz val="10"/>
      <name val="Times New Roman"/>
      <family val="1"/>
    </font>
    <font>
      <b/>
      <sz val="20"/>
      <name val="Arial"/>
      <family val="2"/>
    </font>
    <font>
      <sz val="11"/>
      <name val="Times New Roman"/>
      <family val="1"/>
    </font>
    <font>
      <b/>
      <sz val="9"/>
      <name val="Times New Roman"/>
      <family val="1"/>
    </font>
    <font>
      <b/>
      <sz val="11"/>
      <name val="Times New Roman"/>
      <family val="1"/>
    </font>
    <font>
      <b/>
      <sz val="12"/>
      <name val="Times New Roman"/>
      <family val="1"/>
    </font>
    <font>
      <i/>
      <sz val="10"/>
      <name val="Times New Roman"/>
      <family val="1"/>
    </font>
    <font>
      <b/>
      <sz val="12"/>
      <color indexed="8"/>
      <name val="Times New Roman"/>
      <family val="1"/>
    </font>
    <font>
      <sz val="12"/>
      <name val="Times New Roman Cyr"/>
      <family val="1"/>
    </font>
    <font>
      <b/>
      <sz val="13"/>
      <name val="Times New Roman"/>
      <family val="1"/>
    </font>
    <font>
      <sz val="13"/>
      <name val="Times New Roman"/>
      <family val="1"/>
    </font>
    <font>
      <sz val="14"/>
      <name val="Times New Roman"/>
      <family val="1"/>
    </font>
    <font>
      <sz val="10"/>
      <name val="Arial Cyr"/>
      <family val="0"/>
    </font>
    <font>
      <b/>
      <sz val="15"/>
      <name val="Times New Roman"/>
      <family val="1"/>
    </font>
    <font>
      <b/>
      <sz val="16"/>
      <color indexed="8"/>
      <name val="Times New Roman"/>
      <family val="0"/>
    </font>
    <font>
      <b/>
      <sz val="16"/>
      <name val="Times New Roman"/>
      <family val="1"/>
    </font>
    <font>
      <b/>
      <sz val="10.5"/>
      <name val="Times New Roman"/>
      <family val="1"/>
    </font>
    <font>
      <i/>
      <sz val="10"/>
      <name val="Times New Roman Cyr"/>
      <family val="1"/>
    </font>
    <font>
      <sz val="13"/>
      <name val="Times New Roman Cyr"/>
      <family val="0"/>
    </font>
    <font>
      <sz val="13"/>
      <color indexed="10"/>
      <name val="Times New Roman"/>
      <family val="1"/>
    </font>
    <font>
      <b/>
      <sz val="13"/>
      <color indexed="10"/>
      <name val="Times New Roman"/>
      <family val="1"/>
    </font>
    <font>
      <sz val="15"/>
      <name val="Times New Roman Cyr"/>
      <family val="1"/>
    </font>
    <font>
      <b/>
      <sz val="15"/>
      <name val="Times New Roman Cyr"/>
      <family val="1"/>
    </font>
    <font>
      <sz val="10"/>
      <color indexed="10"/>
      <name val="Times New Roman"/>
      <family val="1"/>
    </font>
    <font>
      <b/>
      <sz val="10"/>
      <color indexed="10"/>
      <name val="Times New Roman"/>
      <family val="1"/>
    </font>
    <font>
      <b/>
      <sz val="10"/>
      <color indexed="60"/>
      <name val="Times New Roman"/>
      <family val="1"/>
    </font>
    <font>
      <b/>
      <sz val="12"/>
      <color indexed="60"/>
      <name val="Times New Roman Cyr"/>
      <family val="1"/>
    </font>
    <font>
      <sz val="10"/>
      <color indexed="60"/>
      <name val="Times New Roman"/>
      <family val="1"/>
    </font>
    <font>
      <sz val="10"/>
      <name val="Helv"/>
      <family val="0"/>
    </font>
    <font>
      <sz val="12"/>
      <color indexed="10"/>
      <name val="Times New Roman"/>
      <family val="1"/>
    </font>
    <font>
      <b/>
      <sz val="12"/>
      <color indexed="10"/>
      <name val="Times New Roman"/>
      <family val="1"/>
    </font>
    <font>
      <b/>
      <sz val="14"/>
      <color indexed="10"/>
      <name val="Times New Roman"/>
      <family val="1"/>
    </font>
    <font>
      <sz val="10"/>
      <color indexed="8"/>
      <name val="Times New Roman"/>
      <family val="1"/>
    </font>
    <font>
      <sz val="11"/>
      <color indexed="10"/>
      <name val="Times New Roman"/>
      <family val="1"/>
    </font>
    <font>
      <sz val="11"/>
      <name val="Times New Roman Cyr"/>
      <family val="1"/>
    </font>
    <font>
      <b/>
      <sz val="10"/>
      <name val="Times New Roman Cyr"/>
      <family val="0"/>
    </font>
    <font>
      <b/>
      <sz val="11"/>
      <name val="Times New Roman Cyr"/>
      <family val="0"/>
    </font>
    <font>
      <sz val="10"/>
      <name val="Arial"/>
      <family val="2"/>
    </font>
    <font>
      <i/>
      <sz val="11"/>
      <name val="Arial"/>
      <family val="2"/>
    </font>
    <font>
      <b/>
      <sz val="10"/>
      <name val="Arial"/>
      <family val="2"/>
    </font>
    <font>
      <sz val="11"/>
      <name val="Arial"/>
      <family val="2"/>
    </font>
    <font>
      <b/>
      <sz val="12"/>
      <name val="Arial"/>
      <family val="2"/>
    </font>
    <font>
      <b/>
      <sz val="13"/>
      <name val="Arial"/>
      <family val="2"/>
    </font>
    <font>
      <i/>
      <sz val="10"/>
      <name val="Arial"/>
      <family val="2"/>
    </font>
    <font>
      <b/>
      <i/>
      <sz val="10"/>
      <name val="Arial"/>
      <family val="2"/>
    </font>
    <font>
      <b/>
      <sz val="13"/>
      <color indexed="8"/>
      <name val="Arial"/>
      <family val="2"/>
    </font>
    <font>
      <sz val="12"/>
      <name val="Arial"/>
      <family val="2"/>
    </font>
    <font>
      <b/>
      <sz val="8"/>
      <name val="Tahoma"/>
      <family val="2"/>
    </font>
    <font>
      <sz val="8"/>
      <name val="Tahoma"/>
      <family val="2"/>
    </font>
    <font>
      <sz val="8"/>
      <name val="Times New Roman"/>
      <family val="0"/>
    </font>
    <font>
      <b/>
      <sz val="13.8"/>
      <name val="Times New Roman"/>
      <family val="1"/>
    </font>
    <font>
      <i/>
      <sz val="11"/>
      <name val="Times New Roman"/>
      <family val="1"/>
    </font>
    <font>
      <i/>
      <sz val="12"/>
      <name val="Times New Roman"/>
      <family val="1"/>
    </font>
    <font>
      <b/>
      <sz val="16"/>
      <name val="Arial"/>
      <family val="2"/>
    </font>
    <font>
      <b/>
      <sz val="18"/>
      <name val="Times New Roman"/>
      <family val="1"/>
    </font>
    <font>
      <b/>
      <sz val="14"/>
      <name val="Arial"/>
      <family val="2"/>
    </font>
    <font>
      <sz val="14"/>
      <name val="Arial"/>
      <family val="2"/>
    </font>
    <font>
      <sz val="14"/>
      <name val="Times New Roman Cyr"/>
      <family val="0"/>
    </font>
    <font>
      <sz val="12"/>
      <color indexed="14"/>
      <name val="Times New Roman Cyr"/>
      <family val="1"/>
    </font>
    <font>
      <sz val="12"/>
      <color indexed="14"/>
      <name val="Times New Roman"/>
      <family val="1"/>
    </font>
    <font>
      <b/>
      <sz val="16"/>
      <name val="Arial Cyr"/>
      <family val="2"/>
    </font>
    <font>
      <sz val="9"/>
      <color indexed="8"/>
      <name val="Times New Roman"/>
      <family val="1"/>
    </font>
    <font>
      <b/>
      <sz val="13"/>
      <color indexed="10"/>
      <name val="Times New Roman Cyr"/>
      <family val="1"/>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gray0625">
        <bgColor indexed="9"/>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6">
    <xf numFmtId="0" fontId="6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49" fillId="0" borderId="0">
      <alignment/>
      <protection/>
    </xf>
    <xf numFmtId="0" fontId="53" fillId="0" borderId="0">
      <alignment/>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475">
    <xf numFmtId="0" fontId="0" fillId="0" borderId="0" xfId="0" applyAlignment="1">
      <alignment/>
    </xf>
    <xf numFmtId="0" fontId="4" fillId="0" borderId="0" xfId="0" applyFont="1" applyBorder="1" applyAlignment="1">
      <alignment horizontal="center"/>
    </xf>
    <xf numFmtId="49" fontId="4" fillId="0" borderId="0" xfId="0" applyNumberFormat="1" applyFont="1" applyBorder="1" applyAlignment="1" applyProtection="1">
      <alignment vertical="top"/>
      <protection locked="0"/>
    </xf>
    <xf numFmtId="0" fontId="4" fillId="0" borderId="0" xfId="0" applyFont="1" applyBorder="1" applyAlignment="1">
      <alignment/>
    </xf>
    <xf numFmtId="0" fontId="4" fillId="0" borderId="0" xfId="0" applyFont="1" applyAlignment="1">
      <alignment/>
    </xf>
    <xf numFmtId="0" fontId="5" fillId="0" borderId="0" xfId="0" applyFont="1" applyBorder="1" applyAlignment="1">
      <alignment horizontal="center"/>
    </xf>
    <xf numFmtId="0" fontId="4" fillId="0" borderId="0" xfId="0" applyFont="1" applyBorder="1" applyAlignment="1">
      <alignment horizontal="center" vertical="top" wrapText="1"/>
    </xf>
    <xf numFmtId="0" fontId="8" fillId="0" borderId="0" xfId="0" applyFont="1" applyBorder="1" applyAlignment="1">
      <alignment horizontal="center" vertical="top" wrapText="1"/>
    </xf>
    <xf numFmtId="0" fontId="8" fillId="0" borderId="0" xfId="0" applyFont="1" applyBorder="1" applyAlignment="1">
      <alignment/>
    </xf>
    <xf numFmtId="0" fontId="8" fillId="0" borderId="0" xfId="0" applyFont="1" applyAlignment="1">
      <alignment/>
    </xf>
    <xf numFmtId="0" fontId="13" fillId="0" borderId="0" xfId="0" applyFont="1" applyFill="1" applyBorder="1" applyAlignment="1">
      <alignment horizontal="center" vertical="top" wrapText="1"/>
    </xf>
    <xf numFmtId="0" fontId="13" fillId="0" borderId="0" xfId="0" applyFont="1" applyFill="1" applyBorder="1" applyAlignment="1">
      <alignment/>
    </xf>
    <xf numFmtId="0" fontId="13" fillId="0" borderId="0" xfId="0" applyFont="1" applyFill="1" applyAlignment="1">
      <alignment/>
    </xf>
    <xf numFmtId="0" fontId="12" fillId="0" borderId="0" xfId="0" applyFont="1" applyFill="1" applyBorder="1" applyAlignment="1">
      <alignment horizontal="center" vertical="top" wrapText="1"/>
    </xf>
    <xf numFmtId="49" fontId="13" fillId="0" borderId="0" xfId="0" applyNumberFormat="1" applyFont="1" applyFill="1" applyBorder="1" applyAlignment="1" applyProtection="1">
      <alignment vertical="top" wrapText="1"/>
      <protection locked="0"/>
    </xf>
    <xf numFmtId="180" fontId="13" fillId="0" borderId="0" xfId="0" applyNumberFormat="1" applyFont="1" applyFill="1" applyBorder="1" applyAlignment="1">
      <alignment horizontal="right" wrapText="1"/>
    </xf>
    <xf numFmtId="0" fontId="4" fillId="0" borderId="0" xfId="0" applyFont="1" applyAlignment="1">
      <alignment horizontal="center"/>
    </xf>
    <xf numFmtId="49" fontId="4" fillId="0" borderId="0" xfId="0" applyNumberFormat="1" applyFont="1" applyAlignment="1" applyProtection="1">
      <alignment vertical="top"/>
      <protection locked="0"/>
    </xf>
    <xf numFmtId="0" fontId="9" fillId="0" borderId="0" xfId="0" applyFont="1" applyBorder="1" applyAlignment="1">
      <alignment/>
    </xf>
    <xf numFmtId="180" fontId="8" fillId="0" borderId="0" xfId="0" applyNumberFormat="1" applyFont="1" applyFill="1" applyBorder="1" applyAlignment="1">
      <alignment horizontal="right" wrapText="1"/>
    </xf>
    <xf numFmtId="0" fontId="4" fillId="0" borderId="0" xfId="0" applyFont="1" applyFill="1" applyAlignment="1">
      <alignment horizontal="center"/>
    </xf>
    <xf numFmtId="49" fontId="4" fillId="0" borderId="0" xfId="0" applyNumberFormat="1" applyFont="1" applyFill="1" applyAlignment="1" applyProtection="1">
      <alignment vertical="top"/>
      <protection locked="0"/>
    </xf>
    <xf numFmtId="180" fontId="4" fillId="0" borderId="0" xfId="0" applyNumberFormat="1" applyFont="1" applyFill="1" applyAlignment="1">
      <alignment/>
    </xf>
    <xf numFmtId="0" fontId="4" fillId="0" borderId="0" xfId="0" applyFont="1" applyFill="1" applyBorder="1" applyAlignment="1" applyProtection="1">
      <alignment horizontal="center" vertical="top" wrapText="1"/>
      <protection/>
    </xf>
    <xf numFmtId="49" fontId="4" fillId="0" borderId="0" xfId="0" applyNumberFormat="1" applyFont="1" applyFill="1" applyBorder="1" applyAlignment="1" applyProtection="1">
      <alignment vertical="top"/>
      <protection locked="0"/>
    </xf>
    <xf numFmtId="0" fontId="9" fillId="0" borderId="0" xfId="0" applyFont="1" applyFill="1" applyBorder="1" applyAlignment="1">
      <alignment/>
    </xf>
    <xf numFmtId="49" fontId="4" fillId="0" borderId="0"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49" fontId="10" fillId="0" borderId="0" xfId="0" applyNumberFormat="1" applyFont="1" applyFill="1" applyBorder="1" applyAlignment="1" applyProtection="1">
      <alignment vertical="top" wrapText="1"/>
      <protection locked="0"/>
    </xf>
    <xf numFmtId="49" fontId="14" fillId="0" borderId="0" xfId="43" applyNumberFormat="1" applyFont="1" applyFill="1" applyBorder="1" applyAlignment="1" applyProtection="1">
      <alignment vertical="top" wrapText="1"/>
      <protection locked="0"/>
    </xf>
    <xf numFmtId="0" fontId="4" fillId="0" borderId="0" xfId="0" applyFont="1" applyFill="1" applyBorder="1" applyAlignment="1">
      <alignment wrapText="1"/>
    </xf>
    <xf numFmtId="0" fontId="4" fillId="0" borderId="0" xfId="0" applyFont="1" applyFill="1" applyBorder="1" applyAlignment="1">
      <alignment/>
    </xf>
    <xf numFmtId="49" fontId="14" fillId="0" borderId="0" xfId="43" applyNumberFormat="1" applyFont="1" applyFill="1" applyBorder="1" applyAlignment="1" applyProtection="1">
      <alignment vertical="top"/>
      <protection locked="0"/>
    </xf>
    <xf numFmtId="0" fontId="4" fillId="0" borderId="0" xfId="0" applyFont="1" applyFill="1" applyBorder="1" applyAlignment="1">
      <alignment horizontal="center"/>
    </xf>
    <xf numFmtId="0" fontId="7" fillId="0" borderId="10" xfId="0" applyFont="1" applyBorder="1" applyAlignment="1">
      <alignment horizontal="center" vertical="top" wrapText="1"/>
    </xf>
    <xf numFmtId="49" fontId="8" fillId="0" borderId="10" xfId="0" applyNumberFormat="1" applyFont="1" applyBorder="1" applyAlignment="1">
      <alignment horizontal="center" vertical="top" wrapText="1"/>
    </xf>
    <xf numFmtId="0" fontId="5" fillId="0" borderId="10" xfId="0" applyFont="1" applyBorder="1" applyAlignment="1">
      <alignment horizontal="center" vertical="center" wrapText="1"/>
    </xf>
    <xf numFmtId="49" fontId="5" fillId="0" borderId="10" xfId="0" applyNumberFormat="1" applyFont="1" applyBorder="1" applyAlignment="1" applyProtection="1">
      <alignment horizontal="center" vertical="center" wrapText="1"/>
      <protection locked="0"/>
    </xf>
    <xf numFmtId="0" fontId="15" fillId="20" borderId="10" xfId="0" applyFont="1" applyFill="1" applyBorder="1" applyAlignment="1">
      <alignment horizontal="center" vertical="top" wrapText="1"/>
    </xf>
    <xf numFmtId="49" fontId="16" fillId="20" borderId="10" xfId="0" applyNumberFormat="1" applyFont="1" applyFill="1" applyBorder="1" applyAlignment="1" applyProtection="1">
      <alignment vertical="top" wrapText="1"/>
      <protection locked="0"/>
    </xf>
    <xf numFmtId="0" fontId="8" fillId="0" borderId="10" xfId="0" applyFont="1" applyBorder="1" applyAlignment="1">
      <alignment horizontal="right" vertical="top" wrapText="1"/>
    </xf>
    <xf numFmtId="49" fontId="8" fillId="0" borderId="10" xfId="0" applyNumberFormat="1" applyFont="1" applyBorder="1" applyAlignment="1" applyProtection="1">
      <alignment horizontal="right" vertical="top" wrapText="1"/>
      <protection locked="0"/>
    </xf>
    <xf numFmtId="49" fontId="8" fillId="0" borderId="10" xfId="0" applyNumberFormat="1" applyFont="1" applyBorder="1" applyAlignment="1" applyProtection="1">
      <alignment horizontal="left" vertical="top" wrapText="1"/>
      <protection locked="0"/>
    </xf>
    <xf numFmtId="0" fontId="11" fillId="0" borderId="10" xfId="0" applyNumberFormat="1" applyFont="1" applyFill="1" applyBorder="1" applyAlignment="1">
      <alignment horizontal="left" vertical="top" wrapText="1"/>
    </xf>
    <xf numFmtId="49" fontId="9" fillId="0" borderId="10" xfId="0" applyNumberFormat="1" applyFont="1" applyBorder="1" applyAlignment="1" applyProtection="1">
      <alignment horizontal="right" vertical="top" wrapText="1"/>
      <protection locked="0"/>
    </xf>
    <xf numFmtId="0" fontId="21" fillId="0" borderId="0" xfId="0" applyFont="1" applyAlignment="1">
      <alignment horizontal="left" vertical="center" readingOrder="1"/>
    </xf>
    <xf numFmtId="4" fontId="17" fillId="0" borderId="10" xfId="0" applyNumberFormat="1" applyFont="1" applyBorder="1" applyAlignment="1">
      <alignment horizontal="right" wrapText="1"/>
    </xf>
    <xf numFmtId="4" fontId="18" fillId="0" borderId="10" xfId="0" applyNumberFormat="1" applyFont="1" applyBorder="1" applyAlignment="1">
      <alignment horizontal="right" wrapText="1"/>
    </xf>
    <xf numFmtId="4" fontId="19" fillId="20" borderId="10" xfId="0" applyNumberFormat="1" applyFont="1" applyFill="1" applyBorder="1" applyAlignment="1">
      <alignment horizontal="right" wrapText="1"/>
    </xf>
    <xf numFmtId="0" fontId="20" fillId="0" borderId="0" xfId="0" applyFont="1" applyAlignment="1">
      <alignment/>
    </xf>
    <xf numFmtId="0" fontId="9" fillId="0" borderId="10" xfId="0" applyFont="1" applyBorder="1" applyAlignment="1">
      <alignment horizontal="right" vertical="top" wrapText="1"/>
    </xf>
    <xf numFmtId="0" fontId="8" fillId="0" borderId="10" xfId="0" applyFont="1" applyBorder="1" applyAlignment="1">
      <alignment horizontal="center" vertical="top" wrapText="1"/>
    </xf>
    <xf numFmtId="49" fontId="8" fillId="0" borderId="10" xfId="0" applyNumberFormat="1" applyFont="1" applyBorder="1" applyAlignment="1" applyProtection="1">
      <alignment horizontal="center" vertical="top" wrapText="1"/>
      <protection locked="0"/>
    </xf>
    <xf numFmtId="49" fontId="8" fillId="0" borderId="10" xfId="0" applyNumberFormat="1" applyFont="1" applyBorder="1" applyAlignment="1" applyProtection="1">
      <alignment vertical="top" wrapText="1"/>
      <protection locked="0"/>
    </xf>
    <xf numFmtId="0" fontId="9" fillId="0" borderId="10" xfId="0" applyFont="1" applyBorder="1" applyAlignment="1">
      <alignment horizontal="center" vertical="top" wrapText="1"/>
    </xf>
    <xf numFmtId="49" fontId="9" fillId="0" borderId="10" xfId="0" applyNumberFormat="1" applyFont="1" applyBorder="1" applyAlignment="1" applyProtection="1">
      <alignment vertical="top" wrapText="1"/>
      <protection locked="0"/>
    </xf>
    <xf numFmtId="49" fontId="8" fillId="0" borderId="10" xfId="0" applyNumberFormat="1" applyFont="1" applyBorder="1" applyAlignment="1" applyProtection="1">
      <alignment vertical="top" wrapText="1"/>
      <protection locked="0"/>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49" fontId="9" fillId="0" borderId="10" xfId="0" applyNumberFormat="1" applyFont="1" applyBorder="1" applyAlignment="1" applyProtection="1">
      <alignment vertical="top" wrapText="1"/>
      <protection locked="0"/>
    </xf>
    <xf numFmtId="49" fontId="22" fillId="0" borderId="10" xfId="0" applyNumberFormat="1" applyFont="1" applyBorder="1" applyAlignment="1" applyProtection="1">
      <alignment horizontal="left" vertical="top" wrapText="1"/>
      <protection locked="0"/>
    </xf>
    <xf numFmtId="0" fontId="9" fillId="0" borderId="10" xfId="0" applyFont="1" applyBorder="1" applyAlignment="1">
      <alignment horizontal="right" vertical="top" wrapText="1"/>
    </xf>
    <xf numFmtId="0" fontId="7" fillId="0" borderId="10" xfId="0" applyFont="1" applyBorder="1" applyAlignment="1">
      <alignment horizontal="center" wrapText="1"/>
    </xf>
    <xf numFmtId="0" fontId="6" fillId="0" borderId="0" xfId="0" applyFont="1" applyBorder="1" applyAlignment="1">
      <alignment horizontal="center"/>
    </xf>
    <xf numFmtId="49" fontId="7" fillId="0" borderId="10" xfId="0" applyNumberFormat="1" applyFont="1" applyBorder="1" applyAlignment="1">
      <alignment horizontal="center" vertical="top"/>
    </xf>
    <xf numFmtId="49" fontId="7"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1" fontId="0" fillId="0" borderId="0" xfId="0" applyNumberFormat="1" applyFont="1" applyFill="1" applyBorder="1" applyAlignment="1">
      <alignment vertical="top" wrapText="1"/>
    </xf>
    <xf numFmtId="49" fontId="0" fillId="0" borderId="0" xfId="0" applyNumberFormat="1" applyFont="1" applyFill="1" applyBorder="1" applyAlignment="1">
      <alignment horizontal="left" vertical="center" wrapText="1"/>
    </xf>
    <xf numFmtId="0" fontId="41"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42" fillId="0" borderId="0" xfId="0" applyNumberFormat="1" applyFont="1" applyFill="1" applyBorder="1" applyAlignment="1">
      <alignment horizontal="center" vertical="top" wrapText="1"/>
    </xf>
    <xf numFmtId="0" fontId="43" fillId="0" borderId="0" xfId="0" applyFont="1" applyFill="1" applyBorder="1" applyAlignment="1">
      <alignment/>
    </xf>
    <xf numFmtId="0" fontId="44"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6" fillId="0" borderId="10" xfId="0" applyFont="1" applyFill="1" applyBorder="1" applyAlignment="1">
      <alignment horizontal="center" vertical="center" textRotation="255"/>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0" xfId="0" applyFont="1" applyFill="1" applyBorder="1" applyAlignment="1">
      <alignment/>
    </xf>
    <xf numFmtId="49" fontId="48" fillId="24" borderId="10" xfId="0" applyNumberFormat="1" applyFont="1" applyFill="1" applyBorder="1" applyAlignment="1">
      <alignment horizontal="center" vertical="top" wrapText="1"/>
    </xf>
    <xf numFmtId="49" fontId="48" fillId="24" borderId="10" xfId="0" applyNumberFormat="1" applyFont="1" applyFill="1" applyBorder="1" applyAlignment="1">
      <alignment horizontal="left" vertical="top" wrapText="1"/>
    </xf>
    <xf numFmtId="4" fontId="46" fillId="24" borderId="10" xfId="0" applyNumberFormat="1" applyFont="1" applyFill="1" applyBorder="1" applyAlignment="1">
      <alignment horizontal="center" vertical="top" wrapText="1"/>
    </xf>
    <xf numFmtId="3" fontId="7" fillId="22" borderId="0" xfId="0" applyNumberFormat="1" applyFont="1" applyFill="1" applyAlignment="1">
      <alignment/>
    </xf>
    <xf numFmtId="49" fontId="49" fillId="0" borderId="10" xfId="0" applyNumberFormat="1" applyFont="1" applyBorder="1" applyAlignment="1">
      <alignment horizontal="center" vertical="top" wrapText="1"/>
    </xf>
    <xf numFmtId="49" fontId="49" fillId="0" borderId="10" xfId="0" applyNumberFormat="1" applyFont="1" applyBorder="1" applyAlignment="1">
      <alignment horizontal="left" vertical="top" wrapText="1"/>
    </xf>
    <xf numFmtId="4" fontId="46" fillId="0" borderId="10" xfId="0" applyNumberFormat="1" applyFont="1" applyFill="1" applyBorder="1" applyAlignment="1">
      <alignment horizontal="center" vertical="top" wrapText="1"/>
    </xf>
    <xf numFmtId="4" fontId="11" fillId="0" borderId="10" xfId="0" applyNumberFormat="1" applyFont="1" applyFill="1" applyBorder="1" applyAlignment="1">
      <alignment horizontal="center" vertical="top" wrapText="1"/>
    </xf>
    <xf numFmtId="4" fontId="48" fillId="24" borderId="10" xfId="0" applyNumberFormat="1" applyFont="1" applyFill="1" applyBorder="1" applyAlignment="1">
      <alignment horizontal="left" vertical="top" wrapText="1"/>
    </xf>
    <xf numFmtId="0" fontId="46" fillId="20" borderId="0" xfId="0" applyFont="1" applyFill="1" applyBorder="1" applyAlignment="1">
      <alignment/>
    </xf>
    <xf numFmtId="49" fontId="11" fillId="0" borderId="10" xfId="0" applyNumberFormat="1" applyFont="1" applyBorder="1" applyAlignment="1" applyProtection="1">
      <alignment vertical="top" wrapText="1"/>
      <protection locked="0"/>
    </xf>
    <xf numFmtId="49" fontId="11" fillId="0" borderId="10" xfId="0" applyNumberFormat="1" applyFont="1" applyBorder="1" applyAlignment="1" applyProtection="1">
      <alignment vertical="top" wrapText="1"/>
      <protection locked="0"/>
    </xf>
    <xf numFmtId="49" fontId="21" fillId="0" borderId="10" xfId="0" applyNumberFormat="1" applyFont="1" applyFill="1" applyBorder="1" applyAlignment="1">
      <alignment vertical="top" wrapText="1"/>
    </xf>
    <xf numFmtId="4" fontId="50" fillId="0" borderId="10" xfId="0" applyNumberFormat="1" applyFont="1" applyBorder="1" applyAlignment="1">
      <alignment horizontal="center" vertical="top" wrapText="1"/>
    </xf>
    <xf numFmtId="4" fontId="51" fillId="0" borderId="10" xfId="0" applyNumberFormat="1" applyFont="1" applyBorder="1" applyAlignment="1">
      <alignment horizontal="center" vertical="top" wrapText="1"/>
    </xf>
    <xf numFmtId="0" fontId="7" fillId="0" borderId="0" xfId="0" applyFont="1" applyFill="1" applyAlignment="1">
      <alignment/>
    </xf>
    <xf numFmtId="0" fontId="7" fillId="22" borderId="0" xfId="0" applyFont="1" applyFill="1" applyAlignment="1">
      <alignment/>
    </xf>
    <xf numFmtId="49" fontId="11" fillId="0" borderId="10" xfId="0" applyNumberFormat="1" applyFont="1" applyFill="1" applyBorder="1" applyAlignment="1">
      <alignment vertical="top" wrapText="1"/>
    </xf>
    <xf numFmtId="0" fontId="11" fillId="20" borderId="0" xfId="0" applyFont="1" applyFill="1" applyBorder="1" applyAlignment="1">
      <alignment/>
    </xf>
    <xf numFmtId="49" fontId="11" fillId="0" borderId="10" xfId="0" applyNumberFormat="1" applyFont="1" applyFill="1" applyBorder="1" applyAlignment="1" applyProtection="1">
      <alignment vertical="top" wrapText="1"/>
      <protection locked="0"/>
    </xf>
    <xf numFmtId="49" fontId="11" fillId="0" borderId="0" xfId="0" applyNumberFormat="1" applyFont="1" applyBorder="1" applyAlignment="1" applyProtection="1">
      <alignment vertical="top" wrapText="1"/>
      <protection locked="0"/>
    </xf>
    <xf numFmtId="0" fontId="11" fillId="0" borderId="0" xfId="0" applyFont="1" applyAlignment="1">
      <alignment wrapText="1"/>
    </xf>
    <xf numFmtId="0" fontId="0" fillId="20" borderId="0" xfId="0" applyFill="1" applyBorder="1" applyAlignment="1">
      <alignment/>
    </xf>
    <xf numFmtId="49" fontId="49" fillId="0" borderId="10" xfId="0" applyNumberFormat="1" applyFont="1" applyFill="1" applyBorder="1" applyAlignment="1">
      <alignment horizontal="center" vertical="top" wrapText="1"/>
    </xf>
    <xf numFmtId="49" fontId="21" fillId="0" borderId="10" xfId="0" applyNumberFormat="1" applyFont="1" applyFill="1" applyBorder="1" applyAlignment="1">
      <alignment vertical="top" wrapText="1"/>
    </xf>
    <xf numFmtId="49" fontId="21" fillId="0" borderId="10" xfId="0" applyNumberFormat="1" applyFont="1" applyBorder="1" applyAlignment="1" applyProtection="1">
      <alignment vertical="top" wrapText="1"/>
      <protection locked="0"/>
    </xf>
    <xf numFmtId="49" fontId="11" fillId="0" borderId="10" xfId="0" applyNumberFormat="1" applyFont="1" applyFill="1" applyBorder="1" applyAlignment="1">
      <alignment vertical="top"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21" fillId="0" borderId="0" xfId="0" applyFont="1" applyAlignment="1">
      <alignment vertical="center"/>
    </xf>
    <xf numFmtId="49" fontId="49" fillId="0" borderId="10" xfId="0" applyNumberFormat="1" applyFont="1" applyFill="1" applyBorder="1" applyAlignment="1">
      <alignment horizontal="center" vertical="top" wrapText="1"/>
    </xf>
    <xf numFmtId="49" fontId="49" fillId="0" borderId="10" xfId="0" applyNumberFormat="1" applyFont="1" applyFill="1" applyBorder="1" applyAlignment="1" applyProtection="1">
      <alignment vertical="top" wrapText="1"/>
      <protection locked="0"/>
    </xf>
    <xf numFmtId="0" fontId="43" fillId="20" borderId="0" xfId="0" applyFont="1" applyFill="1" applyBorder="1" applyAlignment="1">
      <alignment/>
    </xf>
    <xf numFmtId="49" fontId="21" fillId="0" borderId="10" xfId="0" applyNumberFormat="1" applyFont="1" applyFill="1" applyBorder="1" applyAlignment="1">
      <alignment horizontal="center" vertical="top" wrapText="1"/>
    </xf>
    <xf numFmtId="4" fontId="20" fillId="24" borderId="10" xfId="0" applyNumberFormat="1" applyFont="1" applyFill="1" applyBorder="1" applyAlignment="1">
      <alignment horizontal="center" vertical="top"/>
    </xf>
    <xf numFmtId="0" fontId="52" fillId="20" borderId="0" xfId="0" applyFont="1" applyFill="1" applyBorder="1" applyAlignment="1">
      <alignment/>
    </xf>
    <xf numFmtId="4" fontId="20" fillId="24" borderId="10" xfId="0" applyNumberFormat="1" applyFont="1" applyFill="1" applyBorder="1" applyAlignment="1">
      <alignment horizontal="center" vertical="top" wrapText="1"/>
    </xf>
    <xf numFmtId="4" fontId="50"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 fontId="51" fillId="0" borderId="10" xfId="0" applyNumberFormat="1" applyFont="1" applyFill="1" applyBorder="1" applyAlignment="1">
      <alignment horizontal="center" vertical="top" wrapText="1"/>
    </xf>
    <xf numFmtId="0" fontId="49" fillId="0" borderId="10" xfId="55" applyNumberFormat="1" applyFont="1" applyBorder="1" applyAlignment="1">
      <alignment vertical="center" wrapText="1"/>
      <protection/>
    </xf>
    <xf numFmtId="49" fontId="54" fillId="24" borderId="10" xfId="0" applyNumberFormat="1" applyFont="1" applyFill="1" applyBorder="1" applyAlignment="1">
      <alignment horizontal="center" vertical="top" wrapText="1"/>
    </xf>
    <xf numFmtId="4" fontId="54" fillId="24" borderId="10" xfId="0" applyNumberFormat="1" applyFont="1" applyFill="1" applyBorder="1" applyAlignment="1">
      <alignment horizontal="left" vertical="center" wrapText="1"/>
    </xf>
    <xf numFmtId="49" fontId="0" fillId="0" borderId="0" xfId="0" applyNumberFormat="1" applyFont="1" applyFill="1" applyBorder="1" applyAlignment="1">
      <alignment vertical="top" wrapText="1"/>
    </xf>
    <xf numFmtId="44" fontId="22" fillId="0" borderId="0" xfId="44" applyFont="1" applyFill="1" applyBorder="1" applyAlignment="1" applyProtection="1">
      <alignment horizontal="left" vertical="top" wrapText="1"/>
      <protection locked="0"/>
    </xf>
    <xf numFmtId="0" fontId="20" fillId="0" borderId="0" xfId="0" applyFont="1" applyAlignment="1">
      <alignment horizontal="left" vertical="center"/>
    </xf>
    <xf numFmtId="49" fontId="22" fillId="0" borderId="0" xfId="0" applyNumberFormat="1" applyFont="1" applyFill="1" applyBorder="1" applyAlignment="1" applyProtection="1">
      <alignment horizontal="center" vertical="top" wrapText="1"/>
      <protection locked="0"/>
    </xf>
    <xf numFmtId="0" fontId="11" fillId="0" borderId="0" xfId="0" applyFont="1" applyFill="1" applyBorder="1" applyAlignment="1">
      <alignment/>
    </xf>
    <xf numFmtId="0" fontId="46" fillId="0" borderId="0" xfId="0" applyFont="1" applyFill="1" applyBorder="1" applyAlignment="1">
      <alignment/>
    </xf>
    <xf numFmtId="0" fontId="11" fillId="0" borderId="12" xfId="54" applyFont="1" applyFill="1" applyBorder="1" applyAlignment="1" applyProtection="1">
      <alignment horizontal="left" vertical="center" wrapText="1"/>
      <protection/>
    </xf>
    <xf numFmtId="180" fontId="41" fillId="0" borderId="0" xfId="0" applyNumberFormat="1" applyFont="1" applyFill="1" applyBorder="1" applyAlignment="1">
      <alignment/>
    </xf>
    <xf numFmtId="0" fontId="11" fillId="0" borderId="0" xfId="54" applyFont="1" applyFill="1" applyBorder="1" applyAlignment="1" applyProtection="1">
      <alignment horizontal="left" vertical="center" wrapText="1"/>
      <protection/>
    </xf>
    <xf numFmtId="180" fontId="0" fillId="0" borderId="0" xfId="0" applyNumberFormat="1" applyFill="1" applyBorder="1" applyAlignment="1">
      <alignment/>
    </xf>
    <xf numFmtId="3" fontId="41" fillId="0" borderId="0" xfId="0" applyNumberFormat="1" applyFont="1" applyFill="1" applyBorder="1" applyAlignment="1">
      <alignment/>
    </xf>
    <xf numFmtId="49" fontId="0" fillId="0" borderId="0" xfId="0" applyNumberFormat="1" applyFont="1" applyAlignment="1">
      <alignment/>
    </xf>
    <xf numFmtId="49" fontId="0" fillId="0" borderId="0" xfId="0" applyNumberFormat="1" applyAlignment="1" applyProtection="1">
      <alignment vertical="top"/>
      <protection locked="0"/>
    </xf>
    <xf numFmtId="0" fontId="41" fillId="0" borderId="0" xfId="0" applyFont="1" applyAlignment="1">
      <alignment/>
    </xf>
    <xf numFmtId="0" fontId="41" fillId="0" borderId="0" xfId="0" applyFont="1" applyAlignment="1">
      <alignment/>
    </xf>
    <xf numFmtId="49" fontId="0" fillId="0" borderId="0" xfId="0" applyNumberFormat="1" applyFont="1" applyBorder="1" applyAlignment="1">
      <alignment/>
    </xf>
    <xf numFmtId="49" fontId="0" fillId="0" borderId="0" xfId="0" applyNumberFormat="1" applyBorder="1" applyAlignment="1" applyProtection="1">
      <alignment vertical="top"/>
      <protection locked="0"/>
    </xf>
    <xf numFmtId="0" fontId="41" fillId="0" borderId="0" xfId="0" applyFont="1" applyBorder="1" applyAlignment="1">
      <alignment/>
    </xf>
    <xf numFmtId="0" fontId="56" fillId="0" borderId="0" xfId="0" applyFont="1" applyBorder="1" applyAlignment="1">
      <alignment horizontal="center"/>
    </xf>
    <xf numFmtId="49" fontId="0" fillId="0" borderId="0" xfId="0" applyNumberFormat="1" applyFont="1" applyAlignment="1">
      <alignment/>
    </xf>
    <xf numFmtId="0" fontId="0" fillId="0" borderId="0" xfId="0" applyFont="1" applyAlignment="1">
      <alignment horizontal="center"/>
    </xf>
    <xf numFmtId="49" fontId="41" fillId="0" borderId="10"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xf>
    <xf numFmtId="49" fontId="41" fillId="0" borderId="10" xfId="0" applyNumberFormat="1" applyFont="1" applyBorder="1" applyAlignment="1">
      <alignment horizontal="center" vertical="center" wrapText="1"/>
    </xf>
    <xf numFmtId="49" fontId="45" fillId="0" borderId="10" xfId="0" applyNumberFormat="1" applyFont="1" applyBorder="1" applyAlignment="1">
      <alignment horizontal="center" vertical="center" wrapText="1"/>
    </xf>
    <xf numFmtId="0" fontId="57" fillId="0" borderId="10" xfId="0" applyFont="1" applyFill="1" applyBorder="1" applyAlignment="1">
      <alignment horizontal="center" vertical="center" wrapText="1"/>
    </xf>
    <xf numFmtId="49" fontId="58"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49" fontId="7" fillId="22" borderId="10" xfId="0" applyNumberFormat="1" applyFont="1" applyFill="1" applyBorder="1" applyAlignment="1">
      <alignment horizontal="center" vertical="top" wrapText="1"/>
    </xf>
    <xf numFmtId="49" fontId="8" fillId="22" borderId="10" xfId="0" applyNumberFormat="1" applyFont="1" applyFill="1" applyBorder="1" applyAlignment="1">
      <alignment vertical="top" wrapText="1"/>
    </xf>
    <xf numFmtId="4" fontId="19" fillId="22" borderId="10" xfId="0" applyNumberFormat="1" applyFont="1" applyFill="1" applyBorder="1" applyAlignment="1">
      <alignment horizontal="center" vertical="top" wrapText="1"/>
    </xf>
    <xf numFmtId="49" fontId="49" fillId="0" borderId="10" xfId="0" applyNumberFormat="1" applyFont="1" applyBorder="1" applyAlignment="1">
      <alignment horizontal="center" vertical="top" wrapText="1"/>
    </xf>
    <xf numFmtId="4" fontId="51" fillId="0" borderId="10" xfId="0" applyNumberFormat="1" applyFont="1" applyFill="1" applyBorder="1" applyAlignment="1">
      <alignment horizontal="center" vertical="top" wrapText="1"/>
    </xf>
    <xf numFmtId="4" fontId="50" fillId="0" borderId="10" xfId="0" applyNumberFormat="1" applyFont="1" applyFill="1" applyBorder="1" applyAlignment="1">
      <alignment horizontal="center" vertical="top" wrapText="1"/>
    </xf>
    <xf numFmtId="49" fontId="7" fillId="22" borderId="10" xfId="0" applyNumberFormat="1" applyFont="1" applyFill="1" applyBorder="1" applyAlignment="1" applyProtection="1">
      <alignment vertical="top" wrapText="1"/>
      <protection locked="0"/>
    </xf>
    <xf numFmtId="0" fontId="0" fillId="22" borderId="0" xfId="0" applyFill="1" applyAlignment="1">
      <alignment/>
    </xf>
    <xf numFmtId="4" fontId="19" fillId="0" borderId="10" xfId="0" applyNumberFormat="1" applyFont="1" applyFill="1" applyBorder="1" applyAlignment="1">
      <alignment horizontal="center" vertical="top" wrapText="1"/>
    </xf>
    <xf numFmtId="4" fontId="59" fillId="0" borderId="10" xfId="0" applyNumberFormat="1" applyFont="1" applyFill="1" applyBorder="1" applyAlignment="1">
      <alignment horizontal="center" vertical="top" wrapText="1"/>
    </xf>
    <xf numFmtId="4" fontId="19" fillId="0" borderId="10" xfId="0" applyNumberFormat="1" applyFont="1" applyFill="1" applyBorder="1" applyAlignment="1">
      <alignment horizontal="center" vertical="top" wrapText="1"/>
    </xf>
    <xf numFmtId="4" fontId="51" fillId="0" borderId="10" xfId="0" applyNumberFormat="1" applyFont="1" applyBorder="1" applyAlignment="1">
      <alignment horizontal="center" vertical="top" wrapText="1"/>
    </xf>
    <xf numFmtId="4" fontId="50" fillId="25" borderId="10" xfId="0" applyNumberFormat="1" applyFont="1" applyFill="1" applyBorder="1" applyAlignment="1">
      <alignment horizontal="center" vertical="top" wrapText="1"/>
    </xf>
    <xf numFmtId="4" fontId="50" fillId="0" borderId="10" xfId="0" applyNumberFormat="1" applyFont="1" applyBorder="1" applyAlignment="1">
      <alignment horizontal="center" vertical="top" wrapText="1"/>
    </xf>
    <xf numFmtId="4" fontId="60" fillId="0" borderId="10" xfId="0" applyNumberFormat="1" applyFont="1" applyBorder="1" applyAlignment="1">
      <alignment horizontal="center" vertical="top" wrapText="1"/>
    </xf>
    <xf numFmtId="4" fontId="61" fillId="0" borderId="10" xfId="0" applyNumberFormat="1" applyFont="1" applyBorder="1" applyAlignment="1">
      <alignment horizontal="center" vertical="top" wrapText="1"/>
    </xf>
    <xf numFmtId="49" fontId="7" fillId="22" borderId="10" xfId="0" applyNumberFormat="1" applyFont="1" applyFill="1" applyBorder="1" applyAlignment="1">
      <alignment vertical="top" wrapText="1"/>
    </xf>
    <xf numFmtId="4" fontId="50" fillId="22" borderId="10" xfId="0" applyNumberFormat="1" applyFont="1" applyFill="1" applyBorder="1" applyAlignment="1">
      <alignment horizontal="center" vertical="top" wrapText="1"/>
    </xf>
    <xf numFmtId="4" fontId="50" fillId="22" borderId="10" xfId="0" applyNumberFormat="1" applyFont="1" applyFill="1" applyBorder="1" applyAlignment="1">
      <alignment horizontal="center" vertical="top" wrapText="1"/>
    </xf>
    <xf numFmtId="0" fontId="41" fillId="22" borderId="0" xfId="0" applyFont="1" applyFill="1" applyAlignment="1">
      <alignment/>
    </xf>
    <xf numFmtId="49" fontId="8" fillId="22" borderId="10" xfId="0" applyNumberFormat="1" applyFont="1" applyFill="1" applyBorder="1" applyAlignment="1" applyProtection="1">
      <alignment vertical="top" wrapText="1"/>
      <protection locked="0"/>
    </xf>
    <xf numFmtId="49" fontId="7" fillId="22" borderId="10" xfId="0" applyNumberFormat="1" applyFont="1" applyFill="1" applyBorder="1" applyAlignment="1">
      <alignment vertical="top" wrapText="1"/>
    </xf>
    <xf numFmtId="4" fontId="19" fillId="22" borderId="10" xfId="0" applyNumberFormat="1" applyFont="1" applyFill="1" applyBorder="1" applyAlignment="1">
      <alignment horizontal="center" vertical="top" wrapText="1"/>
    </xf>
    <xf numFmtId="49" fontId="11" fillId="22" borderId="10" xfId="0" applyNumberFormat="1" applyFont="1" applyFill="1" applyBorder="1" applyAlignment="1">
      <alignment horizontal="center" vertical="top" wrapText="1"/>
    </xf>
    <xf numFmtId="49" fontId="46" fillId="22" borderId="10" xfId="0" applyNumberFormat="1" applyFont="1" applyFill="1" applyBorder="1" applyAlignment="1">
      <alignment vertical="top" wrapText="1"/>
    </xf>
    <xf numFmtId="4" fontId="16" fillId="22" borderId="10" xfId="0" applyNumberFormat="1" applyFont="1" applyFill="1" applyBorder="1" applyAlignment="1">
      <alignment horizontal="center" vertical="top" wrapText="1"/>
    </xf>
    <xf numFmtId="4" fontId="59" fillId="0" borderId="10" xfId="0" applyNumberFormat="1" applyFont="1" applyFill="1" applyBorder="1" applyAlignment="1">
      <alignment horizontal="center" vertical="top" wrapText="1"/>
    </xf>
    <xf numFmtId="49" fontId="62" fillId="22" borderId="10" xfId="0" applyNumberFormat="1" applyFont="1" applyFill="1" applyBorder="1" applyAlignment="1" applyProtection="1">
      <alignment horizontal="center" vertical="top" wrapText="1"/>
      <protection locked="0"/>
    </xf>
    <xf numFmtId="49" fontId="63" fillId="22" borderId="10" xfId="42" applyNumberFormat="1" applyFont="1" applyFill="1" applyBorder="1" applyAlignment="1" applyProtection="1">
      <alignment vertical="top" wrapText="1"/>
      <protection locked="0"/>
    </xf>
    <xf numFmtId="49" fontId="64" fillId="0" borderId="0" xfId="0" applyNumberFormat="1" applyFont="1" applyAlignment="1">
      <alignment horizontal="center" vertical="top"/>
    </xf>
    <xf numFmtId="49" fontId="64" fillId="0" borderId="0" xfId="0" applyNumberFormat="1" applyFont="1" applyAlignment="1" applyProtection="1">
      <alignment vertical="top"/>
      <protection locked="0"/>
    </xf>
    <xf numFmtId="3" fontId="65" fillId="0" borderId="0" xfId="0" applyNumberFormat="1" applyFont="1" applyAlignment="1">
      <alignment horizontal="left" vertical="center"/>
    </xf>
    <xf numFmtId="3" fontId="64" fillId="0" borderId="0" xfId="0" applyNumberFormat="1" applyFont="1" applyAlignment="1">
      <alignment horizontal="left" vertical="center"/>
    </xf>
    <xf numFmtId="3" fontId="65" fillId="0" borderId="0" xfId="0" applyNumberFormat="1" applyFont="1" applyAlignment="1">
      <alignment horizontal="left" vertical="center"/>
    </xf>
    <xf numFmtId="49" fontId="3" fillId="0" borderId="0" xfId="42" applyNumberFormat="1" applyFont="1" applyAlignment="1" applyProtection="1">
      <alignment horizontal="center" vertical="center"/>
      <protection/>
    </xf>
    <xf numFmtId="49" fontId="0" fillId="0" borderId="0" xfId="0" applyNumberFormat="1" applyFont="1" applyAlignment="1">
      <alignment horizontal="center" vertical="center"/>
    </xf>
    <xf numFmtId="0" fontId="41" fillId="0" borderId="0" xfId="0" applyFont="1" applyAlignment="1">
      <alignment horizontal="left" vertical="center"/>
    </xf>
    <xf numFmtId="0" fontId="0" fillId="0" borderId="0" xfId="0" applyAlignment="1">
      <alignment horizontal="left" vertical="center"/>
    </xf>
    <xf numFmtId="0" fontId="41" fillId="0" borderId="0" xfId="0" applyFont="1" applyAlignment="1">
      <alignment horizontal="left" vertical="center"/>
    </xf>
    <xf numFmtId="49" fontId="0" fillId="0" borderId="0" xfId="0" applyNumberFormat="1" applyFont="1" applyAlignment="1">
      <alignment horizontal="center" vertical="center"/>
    </xf>
    <xf numFmtId="180" fontId="41" fillId="0" borderId="0" xfId="0" applyNumberFormat="1" applyFont="1" applyAlignment="1">
      <alignment/>
    </xf>
    <xf numFmtId="3" fontId="41" fillId="0" borderId="0" xfId="0" applyNumberFormat="1" applyFont="1" applyAlignment="1">
      <alignment/>
    </xf>
    <xf numFmtId="180" fontId="66" fillId="0" borderId="0" xfId="0" applyNumberFormat="1" applyFont="1" applyAlignment="1">
      <alignment/>
    </xf>
    <xf numFmtId="3" fontId="67" fillId="22" borderId="0" xfId="0" applyNumberFormat="1" applyFont="1" applyFill="1" applyAlignment="1">
      <alignment/>
    </xf>
    <xf numFmtId="4" fontId="66" fillId="0" borderId="0" xfId="0" applyNumberFormat="1" applyFont="1" applyAlignment="1">
      <alignment/>
    </xf>
    <xf numFmtId="3" fontId="66" fillId="0" borderId="0" xfId="0" applyNumberFormat="1" applyFont="1" applyAlignment="1">
      <alignment/>
    </xf>
    <xf numFmtId="0" fontId="68" fillId="0" borderId="0" xfId="0" applyFont="1" applyAlignment="1">
      <alignment/>
    </xf>
    <xf numFmtId="0" fontId="66" fillId="0" borderId="0" xfId="0" applyFont="1" applyAlignment="1">
      <alignment/>
    </xf>
    <xf numFmtId="0" fontId="66" fillId="0" borderId="0" xfId="0" applyFont="1" applyAlignment="1">
      <alignment/>
    </xf>
    <xf numFmtId="3" fontId="41" fillId="0" borderId="0" xfId="0" applyNumberFormat="1" applyFont="1" applyAlignment="1">
      <alignment/>
    </xf>
    <xf numFmtId="3" fontId="66" fillId="0" borderId="0" xfId="0" applyNumberFormat="1" applyFont="1" applyAlignment="1">
      <alignment/>
    </xf>
    <xf numFmtId="3" fontId="68" fillId="0" borderId="0" xfId="0" applyNumberFormat="1" applyFont="1" applyAlignment="1">
      <alignment/>
    </xf>
    <xf numFmtId="0" fontId="21" fillId="0" borderId="0" xfId="0" applyFont="1" applyAlignment="1">
      <alignment/>
    </xf>
    <xf numFmtId="0" fontId="70" fillId="0" borderId="0" xfId="0" applyFont="1" applyAlignment="1">
      <alignment/>
    </xf>
    <xf numFmtId="0" fontId="43" fillId="0" borderId="0" xfId="0" applyFont="1" applyAlignment="1">
      <alignment horizontal="center"/>
    </xf>
    <xf numFmtId="0" fontId="43" fillId="0" borderId="0" xfId="0" applyFont="1" applyAlignment="1">
      <alignment horizontal="right"/>
    </xf>
    <xf numFmtId="0" fontId="21" fillId="0" borderId="0" xfId="0" applyFont="1" applyBorder="1" applyAlignment="1">
      <alignment horizontal="right"/>
    </xf>
    <xf numFmtId="0" fontId="48" fillId="0" borderId="0" xfId="0" applyFont="1" applyAlignment="1">
      <alignment/>
    </xf>
    <xf numFmtId="0" fontId="71" fillId="0" borderId="0" xfId="0" applyFont="1" applyAlignment="1">
      <alignment/>
    </xf>
    <xf numFmtId="0" fontId="20" fillId="0" borderId="0" xfId="0" applyFont="1" applyAlignment="1">
      <alignment vertical="center" wrapText="1"/>
    </xf>
    <xf numFmtId="0" fontId="20" fillId="0" borderId="0" xfId="0" applyFont="1" applyAlignment="1">
      <alignment horizontal="center" vertical="center" wrapText="1"/>
    </xf>
    <xf numFmtId="0" fontId="72" fillId="0" borderId="0" xfId="0" applyFont="1" applyAlignment="1">
      <alignment vertical="center" wrapText="1"/>
    </xf>
    <xf numFmtId="0" fontId="11" fillId="0" borderId="0" xfId="0" applyFont="1" applyAlignment="1">
      <alignment/>
    </xf>
    <xf numFmtId="0" fontId="21" fillId="0" borderId="0" xfId="0" applyFont="1" applyAlignment="1">
      <alignment horizontal="right"/>
    </xf>
    <xf numFmtId="0" fontId="48" fillId="0" borderId="0" xfId="0" applyFont="1" applyAlignment="1">
      <alignment horizontal="left"/>
    </xf>
    <xf numFmtId="0" fontId="71" fillId="0" borderId="0" xfId="0" applyFont="1" applyAlignment="1">
      <alignment horizontal="left"/>
    </xf>
    <xf numFmtId="0" fontId="11" fillId="0" borderId="0" xfId="0" applyFont="1" applyAlignment="1">
      <alignment horizontal="right"/>
    </xf>
    <xf numFmtId="0" fontId="21" fillId="0" borderId="10" xfId="0" applyFont="1" applyFill="1" applyBorder="1" applyAlignment="1">
      <alignment horizontal="center" vertical="center" wrapText="1" readingOrder="1"/>
    </xf>
    <xf numFmtId="0" fontId="43"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6"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1" fillId="0" borderId="0" xfId="0" applyFont="1" applyFill="1" applyAlignment="1">
      <alignment/>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73" fillId="0" borderId="0" xfId="0" applyFont="1" applyFill="1" applyAlignment="1">
      <alignment/>
    </xf>
    <xf numFmtId="0" fontId="73" fillId="0" borderId="0" xfId="0" applyFont="1" applyAlignment="1">
      <alignment/>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0" xfId="0" applyFont="1" applyFill="1" applyAlignment="1">
      <alignment horizontal="center" vertical="center" wrapText="1"/>
    </xf>
    <xf numFmtId="0" fontId="74" fillId="0" borderId="0" xfId="0" applyFont="1" applyAlignment="1">
      <alignment horizontal="center" vertical="center" wrapText="1"/>
    </xf>
    <xf numFmtId="0" fontId="69" fillId="0" borderId="10" xfId="0" applyFont="1" applyBorder="1" applyAlignment="1">
      <alignment/>
    </xf>
    <xf numFmtId="0" fontId="75" fillId="0" borderId="10" xfId="55" applyFont="1" applyFill="1" applyBorder="1" applyAlignment="1">
      <alignment vertical="top"/>
      <protection/>
    </xf>
    <xf numFmtId="3" fontId="11" fillId="0" borderId="10" xfId="55" applyNumberFormat="1" applyFont="1" applyBorder="1" applyAlignment="1">
      <alignment/>
      <protection/>
    </xf>
    <xf numFmtId="3" fontId="11" fillId="0" borderId="10" xfId="55" applyNumberFormat="1" applyFont="1" applyFill="1" applyBorder="1" applyAlignment="1">
      <alignment/>
      <protection/>
    </xf>
    <xf numFmtId="3" fontId="70" fillId="0" borderId="10" xfId="55" applyNumberFormat="1" applyFont="1" applyFill="1" applyBorder="1" applyAlignment="1">
      <alignment/>
      <protection/>
    </xf>
    <xf numFmtId="3" fontId="11" fillId="0" borderId="10" xfId="0" applyNumberFormat="1" applyFont="1" applyFill="1" applyBorder="1" applyAlignment="1">
      <alignment/>
    </xf>
    <xf numFmtId="3" fontId="11" fillId="0" borderId="0" xfId="0" applyNumberFormat="1" applyFont="1" applyFill="1" applyBorder="1" applyAlignment="1">
      <alignment/>
    </xf>
    <xf numFmtId="0" fontId="75" fillId="0" borderId="10" xfId="55" applyFont="1" applyBorder="1" applyAlignment="1">
      <alignment vertical="top"/>
      <protection/>
    </xf>
    <xf numFmtId="0" fontId="21" fillId="4" borderId="10" xfId="0" applyNumberFormat="1" applyFont="1" applyFill="1" applyBorder="1" applyAlignment="1">
      <alignment horizontal="center"/>
    </xf>
    <xf numFmtId="0" fontId="76" fillId="4" borderId="10" xfId="55" applyFont="1" applyFill="1" applyBorder="1" applyAlignment="1">
      <alignment horizontal="left" vertical="center" wrapText="1"/>
      <protection/>
    </xf>
    <xf numFmtId="3" fontId="46" fillId="4" borderId="10" xfId="55" applyNumberFormat="1" applyFont="1" applyFill="1" applyBorder="1" applyAlignment="1">
      <alignment/>
      <protection/>
    </xf>
    <xf numFmtId="3" fontId="46" fillId="0" borderId="0" xfId="55" applyNumberFormat="1" applyFont="1" applyFill="1" applyBorder="1" applyAlignment="1">
      <alignment/>
      <protection/>
    </xf>
    <xf numFmtId="0" fontId="69" fillId="0" borderId="10" xfId="0" applyFont="1" applyBorder="1" applyAlignment="1">
      <alignment horizontal="right"/>
    </xf>
    <xf numFmtId="4" fontId="11" fillId="0" borderId="10" xfId="55" applyNumberFormat="1" applyFont="1" applyFill="1" applyBorder="1" applyAlignment="1">
      <alignment/>
      <protection/>
    </xf>
    <xf numFmtId="0" fontId="75" fillId="0" borderId="10" xfId="55" applyFont="1" applyBorder="1" applyAlignment="1">
      <alignment vertical="center"/>
      <protection/>
    </xf>
    <xf numFmtId="0" fontId="75" fillId="0" borderId="10" xfId="55" applyFont="1" applyBorder="1" applyAlignment="1">
      <alignment horizontal="left" vertical="center"/>
      <protection/>
    </xf>
    <xf numFmtId="0" fontId="21" fillId="4" borderId="10" xfId="0" applyNumberFormat="1" applyFont="1" applyFill="1" applyBorder="1" applyAlignment="1">
      <alignment horizontal="right"/>
    </xf>
    <xf numFmtId="0" fontId="77" fillId="4" borderId="10" xfId="55" applyFont="1" applyFill="1" applyBorder="1" applyAlignment="1">
      <alignment horizontal="left" vertical="center" wrapText="1"/>
      <protection/>
    </xf>
    <xf numFmtId="0" fontId="75" fillId="0" borderId="10" xfId="55" applyFont="1" applyBorder="1" applyAlignment="1">
      <alignment vertical="top" wrapText="1"/>
      <protection/>
    </xf>
    <xf numFmtId="3" fontId="71" fillId="4" borderId="10" xfId="55" applyNumberFormat="1" applyFont="1" applyFill="1" applyBorder="1" applyAlignment="1">
      <alignment/>
      <protection/>
    </xf>
    <xf numFmtId="3" fontId="21" fillId="0" borderId="0" xfId="0" applyNumberFormat="1" applyFont="1" applyAlignment="1">
      <alignment/>
    </xf>
    <xf numFmtId="49" fontId="13" fillId="0" borderId="0" xfId="0" applyNumberFormat="1" applyFont="1" applyFill="1" applyBorder="1" applyAlignment="1" applyProtection="1">
      <alignment horizontal="left" vertical="top" wrapText="1"/>
      <protection locked="0"/>
    </xf>
    <xf numFmtId="49" fontId="13" fillId="0" borderId="0" xfId="0" applyNumberFormat="1" applyFont="1" applyFill="1" applyBorder="1" applyAlignment="1" applyProtection="1">
      <alignment horizontal="right" vertical="top" wrapText="1"/>
      <protection locked="0"/>
    </xf>
    <xf numFmtId="49" fontId="13" fillId="0" borderId="0" xfId="0" applyNumberFormat="1" applyFont="1" applyFill="1" applyBorder="1" applyAlignment="1" applyProtection="1">
      <alignment horizontal="center" vertical="top" wrapText="1"/>
      <protection locked="0"/>
    </xf>
    <xf numFmtId="9" fontId="21" fillId="0" borderId="0" xfId="0" applyNumberFormat="1" applyFont="1" applyAlignment="1">
      <alignment/>
    </xf>
    <xf numFmtId="9" fontId="70" fillId="0" borderId="0" xfId="0" applyNumberFormat="1" applyFont="1" applyAlignment="1">
      <alignment/>
    </xf>
    <xf numFmtId="49" fontId="13" fillId="0" borderId="0" xfId="0" applyNumberFormat="1" applyFont="1" applyFill="1" applyBorder="1" applyAlignment="1" applyProtection="1">
      <alignment horizontal="left" vertical="top" wrapText="1"/>
      <protection locked="0"/>
    </xf>
    <xf numFmtId="3" fontId="70" fillId="0" borderId="0" xfId="0" applyNumberFormat="1" applyFont="1" applyAlignment="1">
      <alignment/>
    </xf>
    <xf numFmtId="0" fontId="21" fillId="0" borderId="0" xfId="0" applyFont="1" applyAlignment="1">
      <alignment wrapText="1"/>
    </xf>
    <xf numFmtId="0" fontId="70" fillId="0" borderId="0" xfId="0" applyFont="1" applyAlignment="1">
      <alignment wrapText="1"/>
    </xf>
    <xf numFmtId="1" fontId="78" fillId="0" borderId="0" xfId="0" applyNumberFormat="1" applyFont="1" applyFill="1" applyBorder="1" applyAlignment="1">
      <alignment vertical="top" wrapText="1"/>
    </xf>
    <xf numFmtId="49" fontId="78" fillId="0" borderId="0" xfId="0" applyNumberFormat="1" applyFont="1" applyFill="1" applyBorder="1" applyAlignment="1">
      <alignment vertical="top" wrapText="1"/>
    </xf>
    <xf numFmtId="0" fontId="79" fillId="0" borderId="0" xfId="0" applyFont="1" applyAlignment="1">
      <alignment/>
    </xf>
    <xf numFmtId="0" fontId="43" fillId="0" borderId="0" xfId="0" applyFont="1" applyAlignment="1">
      <alignment horizontal="center"/>
    </xf>
    <xf numFmtId="0" fontId="78" fillId="0" borderId="0" xfId="0" applyFont="1" applyFill="1" applyBorder="1" applyAlignment="1">
      <alignment/>
    </xf>
    <xf numFmtId="0" fontId="43" fillId="0" borderId="0" xfId="0" applyFont="1" applyAlignment="1">
      <alignment horizontal="right"/>
    </xf>
    <xf numFmtId="1" fontId="42" fillId="0" borderId="0" xfId="0" applyNumberFormat="1" applyFont="1" applyFill="1" applyBorder="1" applyAlignment="1">
      <alignment horizontal="center" vertical="top" wrapText="1"/>
    </xf>
    <xf numFmtId="0" fontId="80" fillId="0" borderId="0" xfId="0" applyFont="1" applyFill="1" applyBorder="1" applyAlignment="1">
      <alignment/>
    </xf>
    <xf numFmtId="0" fontId="81" fillId="0" borderId="0" xfId="0" applyFont="1" applyFill="1" applyBorder="1" applyAlignment="1">
      <alignment horizontal="center"/>
    </xf>
    <xf numFmtId="0" fontId="82" fillId="0" borderId="10" xfId="0" applyFont="1" applyFill="1" applyBorder="1" applyAlignment="1">
      <alignment horizontal="center" vertical="center" wrapText="1"/>
    </xf>
    <xf numFmtId="49" fontId="83" fillId="0" borderId="10" xfId="0" applyNumberFormat="1" applyFont="1" applyFill="1" applyBorder="1" applyAlignment="1">
      <alignment horizontal="center" vertical="center" wrapText="1"/>
    </xf>
    <xf numFmtId="0" fontId="83" fillId="0" borderId="10" xfId="0" applyFont="1" applyFill="1" applyBorder="1" applyAlignment="1">
      <alignment horizontal="center" vertical="center" wrapText="1"/>
    </xf>
    <xf numFmtId="0" fontId="83" fillId="0" borderId="10" xfId="0" applyFont="1" applyFill="1" applyBorder="1" applyAlignment="1">
      <alignment horizontal="center" vertical="center"/>
    </xf>
    <xf numFmtId="0" fontId="83" fillId="0" borderId="10" xfId="0" applyFont="1" applyFill="1" applyBorder="1" applyAlignment="1">
      <alignment horizontal="center" vertical="center"/>
    </xf>
    <xf numFmtId="0" fontId="83" fillId="0" borderId="10" xfId="0" applyFont="1" applyFill="1" applyBorder="1" applyAlignment="1">
      <alignment horizontal="center" vertical="center" wrapText="1"/>
    </xf>
    <xf numFmtId="49" fontId="84" fillId="0" borderId="10" xfId="0" applyNumberFormat="1" applyFont="1" applyFill="1" applyBorder="1" applyAlignment="1">
      <alignment horizontal="center" vertical="top" wrapText="1"/>
    </xf>
    <xf numFmtId="0" fontId="85" fillId="0" borderId="10"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4" fillId="0" borderId="0" xfId="0" applyFont="1" applyFill="1" applyBorder="1" applyAlignment="1">
      <alignment/>
    </xf>
    <xf numFmtId="49" fontId="86" fillId="26" borderId="10" xfId="0" applyNumberFormat="1" applyFont="1" applyFill="1" applyBorder="1" applyAlignment="1">
      <alignment horizontal="center" vertical="top" wrapText="1"/>
    </xf>
    <xf numFmtId="49" fontId="86" fillId="26" borderId="10" xfId="0" applyNumberFormat="1" applyFont="1" applyFill="1" applyBorder="1" applyAlignment="1">
      <alignment vertical="top" wrapText="1"/>
    </xf>
    <xf numFmtId="4" fontId="83" fillId="26" borderId="10" xfId="0" applyNumberFormat="1" applyFont="1" applyFill="1" applyBorder="1" applyAlignment="1">
      <alignment horizontal="center" vertical="top" wrapText="1"/>
    </xf>
    <xf numFmtId="0" fontId="87" fillId="20" borderId="0" xfId="0" applyFont="1" applyFill="1" applyBorder="1" applyAlignment="1">
      <alignment/>
    </xf>
    <xf numFmtId="49" fontId="86" fillId="0" borderId="10" xfId="0" applyNumberFormat="1" applyFont="1" applyFill="1" applyBorder="1" applyAlignment="1">
      <alignment horizontal="center" vertical="top" wrapText="1"/>
    </xf>
    <xf numFmtId="49" fontId="86" fillId="0" borderId="10" xfId="0" applyNumberFormat="1" applyFont="1" applyFill="1" applyBorder="1" applyAlignment="1">
      <alignment horizontal="left" vertical="top" wrapText="1"/>
    </xf>
    <xf numFmtId="4" fontId="86" fillId="0" borderId="10" xfId="0" applyNumberFormat="1" applyFont="1" applyFill="1" applyBorder="1" applyAlignment="1">
      <alignment horizontal="center" vertical="top" wrapText="1"/>
    </xf>
    <xf numFmtId="4" fontId="83" fillId="0" borderId="10" xfId="0" applyNumberFormat="1" applyFont="1" applyFill="1" applyBorder="1" applyAlignment="1">
      <alignment horizontal="center" vertical="top" wrapText="1"/>
    </xf>
    <xf numFmtId="3" fontId="83" fillId="0" borderId="10" xfId="0" applyNumberFormat="1" applyFont="1" applyFill="1" applyBorder="1" applyAlignment="1">
      <alignment horizontal="center" vertical="top" wrapText="1"/>
    </xf>
    <xf numFmtId="3" fontId="83" fillId="0" borderId="10" xfId="0" applyNumberFormat="1" applyFont="1" applyFill="1" applyBorder="1" applyAlignment="1">
      <alignment horizontal="left" vertical="top" wrapText="1"/>
    </xf>
    <xf numFmtId="0" fontId="82" fillId="0" borderId="0" xfId="0" applyFont="1" applyFill="1" applyBorder="1" applyAlignment="1">
      <alignment/>
    </xf>
    <xf numFmtId="0" fontId="87" fillId="0" borderId="0" xfId="0" applyFont="1" applyFill="1" applyBorder="1" applyAlignment="1">
      <alignment/>
    </xf>
    <xf numFmtId="0" fontId="87" fillId="0" borderId="0" xfId="54" applyFont="1" applyFill="1" applyBorder="1" applyAlignment="1" applyProtection="1">
      <alignment vertical="center" wrapText="1"/>
      <protection/>
    </xf>
    <xf numFmtId="180" fontId="80" fillId="0" borderId="0" xfId="0" applyNumberFormat="1" applyFont="1" applyFill="1" applyBorder="1" applyAlignment="1">
      <alignment/>
    </xf>
    <xf numFmtId="3" fontId="80" fillId="0" borderId="0" xfId="0" applyNumberFormat="1" applyFont="1" applyFill="1" applyBorder="1" applyAlignment="1">
      <alignment/>
    </xf>
    <xf numFmtId="0" fontId="43" fillId="0" borderId="0" xfId="0" applyFont="1" applyAlignment="1">
      <alignment horizontal="left"/>
    </xf>
    <xf numFmtId="0" fontId="46" fillId="0" borderId="0" xfId="0" applyFont="1" applyAlignment="1">
      <alignment vertical="center"/>
    </xf>
    <xf numFmtId="0" fontId="11" fillId="0" borderId="0" xfId="0" applyFont="1" applyAlignment="1">
      <alignment vertical="center"/>
    </xf>
    <xf numFmtId="0" fontId="46" fillId="0" borderId="0" xfId="0" applyFont="1" applyAlignment="1">
      <alignment horizontal="center" vertical="center"/>
    </xf>
    <xf numFmtId="0" fontId="91" fillId="0" borderId="0" xfId="0" applyFont="1" applyAlignment="1">
      <alignment horizontal="center" vertical="center" wrapText="1"/>
    </xf>
    <xf numFmtId="2" fontId="41" fillId="0" borderId="10" xfId="0" applyNumberFormat="1" applyFont="1" applyBorder="1" applyAlignment="1">
      <alignment horizontal="center" vertical="center" wrapText="1"/>
    </xf>
    <xf numFmtId="2" fontId="45" fillId="0" borderId="10" xfId="0" applyNumberFormat="1" applyFont="1" applyBorder="1" applyAlignment="1">
      <alignment horizontal="center" vertical="center" wrapText="1"/>
    </xf>
    <xf numFmtId="2" fontId="45" fillId="0" borderId="10" xfId="0" applyNumberFormat="1" applyFont="1" applyBorder="1" applyAlignment="1">
      <alignment horizontal="center" vertical="center" wrapText="1"/>
    </xf>
    <xf numFmtId="2" fontId="41" fillId="0" borderId="10" xfId="0" applyNumberFormat="1" applyFont="1" applyBorder="1" applyAlignment="1">
      <alignment horizontal="center" vertical="center" wrapText="1"/>
    </xf>
    <xf numFmtId="1" fontId="46" fillId="6" borderId="10" xfId="0" applyNumberFormat="1" applyFont="1" applyFill="1" applyBorder="1" applyAlignment="1">
      <alignment vertical="top" wrapText="1"/>
    </xf>
    <xf numFmtId="2" fontId="46" fillId="6" borderId="10" xfId="0" applyNumberFormat="1" applyFont="1" applyFill="1" applyBorder="1" applyAlignment="1">
      <alignment vertical="top" wrapText="1"/>
    </xf>
    <xf numFmtId="2" fontId="46" fillId="6" borderId="10" xfId="0" applyNumberFormat="1" applyFont="1" applyFill="1" applyBorder="1" applyAlignment="1">
      <alignment horizontal="center" vertical="top" wrapText="1"/>
    </xf>
    <xf numFmtId="2" fontId="11" fillId="6" borderId="10" xfId="0" applyNumberFormat="1" applyFont="1" applyFill="1" applyBorder="1" applyAlignment="1">
      <alignment vertical="center" wrapText="1"/>
    </xf>
    <xf numFmtId="4" fontId="46" fillId="6" borderId="10" xfId="0" applyNumberFormat="1" applyFont="1" applyFill="1" applyBorder="1" applyAlignment="1">
      <alignment vertical="center"/>
    </xf>
    <xf numFmtId="1" fontId="49" fillId="0" borderId="10" xfId="0" applyNumberFormat="1" applyFont="1" applyFill="1" applyBorder="1" applyAlignment="1">
      <alignment horizontal="right" vertical="top" wrapText="1"/>
    </xf>
    <xf numFmtId="2" fontId="21" fillId="0" borderId="10" xfId="0" applyNumberFormat="1" applyFont="1" applyFill="1" applyBorder="1" applyAlignment="1">
      <alignment vertical="top" wrapText="1"/>
    </xf>
    <xf numFmtId="2" fontId="46" fillId="0" borderId="10" xfId="0" applyNumberFormat="1" applyFont="1" applyBorder="1" applyAlignment="1" applyProtection="1">
      <alignment vertical="top" wrapText="1"/>
      <protection locked="0"/>
    </xf>
    <xf numFmtId="2" fontId="92" fillId="0" borderId="10" xfId="0" applyNumberFormat="1" applyFont="1" applyBorder="1" applyAlignment="1">
      <alignment vertical="center"/>
    </xf>
    <xf numFmtId="4" fontId="46" fillId="0" borderId="10" xfId="0" applyNumberFormat="1" applyFont="1" applyBorder="1" applyAlignment="1">
      <alignment horizontal="right" vertical="center"/>
    </xf>
    <xf numFmtId="2" fontId="93" fillId="0" borderId="10" xfId="0" applyNumberFormat="1" applyFont="1" applyFill="1" applyBorder="1" applyAlignment="1">
      <alignment vertical="top" wrapText="1"/>
    </xf>
    <xf numFmtId="4" fontId="93" fillId="0" borderId="10" xfId="0" applyNumberFormat="1" applyFont="1" applyBorder="1" applyAlignment="1">
      <alignment horizontal="right" vertical="center"/>
    </xf>
    <xf numFmtId="49" fontId="48" fillId="0" borderId="10" xfId="0" applyNumberFormat="1" applyFont="1" applyFill="1" applyBorder="1" applyAlignment="1">
      <alignment vertical="top" wrapText="1"/>
    </xf>
    <xf numFmtId="2" fontId="48" fillId="0" borderId="10" xfId="0" applyNumberFormat="1" applyFont="1" applyFill="1" applyBorder="1" applyAlignment="1">
      <alignment vertical="top" wrapText="1"/>
    </xf>
    <xf numFmtId="2" fontId="46" fillId="6" borderId="10" xfId="0" applyNumberFormat="1" applyFont="1" applyFill="1" applyBorder="1" applyAlignment="1">
      <alignment horizontal="right" vertical="top" wrapText="1"/>
    </xf>
    <xf numFmtId="2" fontId="11" fillId="0" borderId="10" xfId="0" applyNumberFormat="1" applyFont="1" applyFill="1" applyBorder="1" applyAlignment="1">
      <alignment vertical="top" wrapText="1"/>
    </xf>
    <xf numFmtId="4" fontId="11" fillId="0" borderId="10" xfId="0" applyNumberFormat="1" applyFont="1" applyFill="1" applyBorder="1" applyAlignment="1">
      <alignment vertical="center"/>
    </xf>
    <xf numFmtId="2" fontId="49" fillId="0" borderId="10" xfId="0" applyNumberFormat="1" applyFont="1" applyBorder="1" applyAlignment="1">
      <alignment horizontal="right" vertical="top" wrapText="1"/>
    </xf>
    <xf numFmtId="2" fontId="11" fillId="0" borderId="10" xfId="0" applyNumberFormat="1" applyFont="1" applyBorder="1" applyAlignment="1" applyProtection="1">
      <alignment vertical="top" wrapText="1"/>
      <protection locked="0"/>
    </xf>
    <xf numFmtId="2" fontId="11" fillId="0" borderId="10" xfId="0" applyNumberFormat="1" applyFont="1" applyFill="1" applyBorder="1" applyAlignment="1">
      <alignment vertical="center" wrapText="1"/>
    </xf>
    <xf numFmtId="2" fontId="46" fillId="0" borderId="10" xfId="0" applyNumberFormat="1" applyFont="1" applyFill="1" applyBorder="1" applyAlignment="1">
      <alignment horizontal="center" vertical="top" wrapText="1"/>
    </xf>
    <xf numFmtId="2" fontId="46" fillId="0" borderId="10" xfId="0" applyNumberFormat="1" applyFont="1" applyBorder="1" applyAlignment="1">
      <alignment horizontal="center"/>
    </xf>
    <xf numFmtId="4" fontId="11" fillId="0" borderId="10" xfId="0" applyNumberFormat="1" applyFont="1" applyBorder="1" applyAlignment="1">
      <alignment vertical="center"/>
    </xf>
    <xf numFmtId="2" fontId="46" fillId="6" borderId="10" xfId="0" applyNumberFormat="1" applyFont="1" applyFill="1" applyBorder="1" applyAlignment="1">
      <alignment vertical="center" wrapText="1"/>
    </xf>
    <xf numFmtId="2" fontId="21" fillId="0" borderId="10" xfId="0" applyNumberFormat="1" applyFont="1" applyFill="1" applyBorder="1" applyAlignment="1">
      <alignment horizontal="right" vertical="top" wrapText="1"/>
    </xf>
    <xf numFmtId="2" fontId="11" fillId="0" borderId="10" xfId="0" applyNumberFormat="1" applyFont="1" applyBorder="1" applyAlignment="1" applyProtection="1">
      <alignment vertical="top" wrapText="1"/>
      <protection locked="0"/>
    </xf>
    <xf numFmtId="2" fontId="21" fillId="0" borderId="10" xfId="0" applyNumberFormat="1" applyFont="1" applyFill="1" applyBorder="1" applyAlignment="1">
      <alignment vertical="top" wrapText="1"/>
    </xf>
    <xf numFmtId="2" fontId="49" fillId="0" borderId="10" xfId="0" applyNumberFormat="1" applyFont="1" applyFill="1" applyBorder="1" applyAlignment="1">
      <alignment horizontal="right" vertical="top" wrapText="1"/>
    </xf>
    <xf numFmtId="2" fontId="43" fillId="0" borderId="10" xfId="0" applyNumberFormat="1" applyFont="1" applyBorder="1" applyAlignment="1">
      <alignment vertical="center"/>
    </xf>
    <xf numFmtId="2" fontId="20" fillId="0" borderId="10" xfId="0" applyNumberFormat="1" applyFont="1" applyBorder="1" applyAlignment="1">
      <alignment horizontal="center" vertical="center"/>
    </xf>
    <xf numFmtId="4" fontId="50" fillId="0" borderId="10" xfId="0" applyNumberFormat="1" applyFont="1" applyBorder="1" applyAlignment="1">
      <alignment vertical="center"/>
    </xf>
    <xf numFmtId="0" fontId="69" fillId="0" borderId="0" xfId="0" applyAlignment="1">
      <alignment/>
    </xf>
    <xf numFmtId="49" fontId="22" fillId="0" borderId="0" xfId="0" applyNumberFormat="1" applyFont="1" applyFill="1" applyBorder="1" applyAlignment="1" applyProtection="1">
      <alignment horizontal="center" vertical="top" wrapText="1"/>
      <protection locked="0"/>
    </xf>
    <xf numFmtId="3" fontId="11" fillId="0" borderId="0" xfId="0" applyNumberFormat="1" applyFont="1" applyAlignment="1">
      <alignment vertical="center"/>
    </xf>
    <xf numFmtId="0" fontId="87" fillId="0" borderId="0" xfId="0" applyFont="1" applyAlignment="1">
      <alignment/>
    </xf>
    <xf numFmtId="0" fontId="87" fillId="0" borderId="0" xfId="0" applyFont="1" applyBorder="1" applyAlignment="1">
      <alignment/>
    </xf>
    <xf numFmtId="0" fontId="87" fillId="0" borderId="0" xfId="0" applyFont="1" applyAlignment="1">
      <alignment horizontal="right" wrapText="1"/>
    </xf>
    <xf numFmtId="4" fontId="87" fillId="0" borderId="0" xfId="0" applyNumberFormat="1" applyFont="1" applyAlignment="1">
      <alignment horizontal="right"/>
    </xf>
    <xf numFmtId="4" fontId="87" fillId="0" borderId="0" xfId="0" applyNumberFormat="1" applyFont="1" applyAlignment="1">
      <alignment/>
    </xf>
    <xf numFmtId="0" fontId="94" fillId="0" borderId="0" xfId="0" applyFont="1" applyAlignment="1">
      <alignment horizontal="center" vertical="center"/>
    </xf>
    <xf numFmtId="0" fontId="95" fillId="0" borderId="0" xfId="0" applyFont="1" applyAlignment="1">
      <alignment horizontal="center"/>
    </xf>
    <xf numFmtId="0" fontId="82" fillId="0" borderId="10" xfId="0" applyFont="1" applyBorder="1" applyAlignment="1">
      <alignment horizontal="center" vertical="center" wrapText="1"/>
    </xf>
    <xf numFmtId="0" fontId="96" fillId="0" borderId="10" xfId="0" applyFont="1" applyBorder="1" applyAlignment="1">
      <alignment horizontal="center" vertical="center" wrapText="1"/>
    </xf>
    <xf numFmtId="4" fontId="96" fillId="0" borderId="10" xfId="0" applyNumberFormat="1" applyFont="1" applyBorder="1" applyAlignment="1">
      <alignment horizontal="center"/>
    </xf>
    <xf numFmtId="0" fontId="96" fillId="0" borderId="10" xfId="0" applyFont="1" applyBorder="1" applyAlignment="1">
      <alignment horizontal="center" vertical="center" wrapText="1"/>
    </xf>
    <xf numFmtId="4" fontId="96" fillId="0" borderId="10" xfId="0" applyNumberFormat="1" applyFont="1" applyBorder="1" applyAlignment="1">
      <alignment horizontal="center" vertical="center" wrapText="1"/>
    </xf>
    <xf numFmtId="49" fontId="16" fillId="22" borderId="10" xfId="0" applyNumberFormat="1" applyFont="1" applyFill="1" applyBorder="1" applyAlignment="1" applyProtection="1">
      <alignment horizontal="center" vertical="top" wrapText="1"/>
      <protection locked="0"/>
    </xf>
    <xf numFmtId="49" fontId="16" fillId="22" borderId="10" xfId="0" applyNumberFormat="1" applyFont="1" applyFill="1" applyBorder="1" applyAlignment="1" applyProtection="1">
      <alignment vertical="top" wrapText="1"/>
      <protection locked="0"/>
    </xf>
    <xf numFmtId="49" fontId="20" fillId="22" borderId="10" xfId="0" applyNumberFormat="1" applyFont="1" applyFill="1" applyBorder="1" applyAlignment="1" applyProtection="1">
      <alignment horizontal="center" vertical="center" wrapText="1"/>
      <protection locked="0"/>
    </xf>
    <xf numFmtId="4" fontId="20" fillId="22" borderId="10" xfId="0" applyNumberFormat="1" applyFont="1" applyFill="1" applyBorder="1" applyAlignment="1">
      <alignment horizontal="center" vertical="center" wrapText="1"/>
    </xf>
    <xf numFmtId="3" fontId="97" fillId="0" borderId="0" xfId="0" applyNumberFormat="1" applyFont="1" applyAlignment="1">
      <alignment/>
    </xf>
    <xf numFmtId="49" fontId="52" fillId="0" borderId="10" xfId="0" applyNumberFormat="1" applyFont="1" applyFill="1" applyBorder="1" applyAlignment="1">
      <alignment horizontal="center" vertical="top" wrapText="1"/>
    </xf>
    <xf numFmtId="49" fontId="52" fillId="0" borderId="10" xfId="0" applyNumberFormat="1" applyFont="1" applyFill="1" applyBorder="1" applyAlignment="1">
      <alignment vertical="top" wrapText="1"/>
    </xf>
    <xf numFmtId="4" fontId="52" fillId="0" borderId="10" xfId="0" applyNumberFormat="1" applyFont="1" applyBorder="1" applyAlignment="1">
      <alignment horizontal="center" vertical="center" wrapText="1"/>
    </xf>
    <xf numFmtId="4" fontId="20" fillId="0" borderId="10" xfId="0" applyNumberFormat="1" applyFont="1" applyFill="1" applyBorder="1" applyAlignment="1">
      <alignment horizontal="center" vertical="center" wrapText="1"/>
    </xf>
    <xf numFmtId="49" fontId="16" fillId="22" borderId="10" xfId="0" applyNumberFormat="1" applyFont="1" applyFill="1" applyBorder="1" applyAlignment="1">
      <alignment horizontal="center" vertical="top" wrapText="1"/>
    </xf>
    <xf numFmtId="49" fontId="52" fillId="0" borderId="10" xfId="0" applyNumberFormat="1" applyFont="1" applyBorder="1" applyAlignment="1" applyProtection="1">
      <alignment horizontal="center" vertical="top" wrapText="1"/>
      <protection locked="0"/>
    </xf>
    <xf numFmtId="49" fontId="52" fillId="0" borderId="10" xfId="0" applyNumberFormat="1" applyFont="1" applyBorder="1" applyAlignment="1" applyProtection="1">
      <alignment vertical="top" wrapText="1"/>
      <protection locked="0"/>
    </xf>
    <xf numFmtId="0" fontId="97" fillId="0" borderId="0" xfId="0" applyFont="1" applyAlignment="1">
      <alignment/>
    </xf>
    <xf numFmtId="49" fontId="98" fillId="0" borderId="10" xfId="0" applyNumberFormat="1" applyFont="1" applyFill="1" applyBorder="1" applyAlignment="1">
      <alignment horizontal="center" vertical="center" wrapText="1"/>
    </xf>
    <xf numFmtId="49" fontId="98" fillId="0" borderId="10" xfId="0" applyNumberFormat="1" applyFont="1" applyFill="1" applyBorder="1" applyAlignment="1">
      <alignment horizontal="left" vertical="top" wrapText="1"/>
    </xf>
    <xf numFmtId="0" fontId="52" fillId="0" borderId="10" xfId="0" applyNumberFormat="1" applyFont="1" applyFill="1" applyBorder="1" applyAlignment="1" applyProtection="1">
      <alignment horizontal="left" vertical="justify" wrapText="1"/>
      <protection/>
    </xf>
    <xf numFmtId="4" fontId="52" fillId="0" borderId="10" xfId="0" applyNumberFormat="1" applyFont="1" applyFill="1" applyBorder="1" applyAlignment="1">
      <alignment horizontal="center" vertical="center" wrapText="1"/>
    </xf>
    <xf numFmtId="0" fontId="52" fillId="0" borderId="0" xfId="0" applyNumberFormat="1" applyFont="1" applyFill="1" applyBorder="1" applyAlignment="1" applyProtection="1">
      <alignment horizontal="left" vertical="center" wrapText="1"/>
      <protection/>
    </xf>
    <xf numFmtId="49" fontId="98" fillId="0" borderId="10" xfId="0" applyNumberFormat="1" applyFont="1" applyFill="1" applyBorder="1" applyAlignment="1">
      <alignment horizontal="center" vertical="top" wrapText="1"/>
    </xf>
    <xf numFmtId="49" fontId="98" fillId="0" borderId="10" xfId="0" applyNumberFormat="1" applyFont="1" applyFill="1" applyBorder="1" applyAlignment="1">
      <alignment horizontal="left" vertical="center" wrapText="1"/>
    </xf>
    <xf numFmtId="49" fontId="52" fillId="0" borderId="10" xfId="0" applyNumberFormat="1" applyFont="1" applyBorder="1" applyAlignment="1" applyProtection="1">
      <alignment horizontal="left" vertical="top" wrapText="1"/>
      <protection locked="0"/>
    </xf>
    <xf numFmtId="0" fontId="52" fillId="0" borderId="10" xfId="0" applyNumberFormat="1" applyFont="1" applyBorder="1" applyAlignment="1" applyProtection="1">
      <alignment vertical="top" wrapText="1"/>
      <protection locked="0"/>
    </xf>
    <xf numFmtId="0" fontId="52" fillId="0" borderId="10" xfId="0" applyNumberFormat="1" applyFont="1" applyBorder="1" applyAlignment="1" applyProtection="1">
      <alignment horizontal="center" vertical="top" wrapText="1"/>
      <protection locked="0"/>
    </xf>
    <xf numFmtId="3" fontId="96" fillId="0" borderId="10" xfId="0" applyNumberFormat="1" applyFont="1" applyBorder="1" applyAlignment="1">
      <alignment horizontal="center" vertical="center" wrapText="1"/>
    </xf>
    <xf numFmtId="4" fontId="20" fillId="0" borderId="10" xfId="0" applyNumberFormat="1" applyFont="1" applyBorder="1" applyAlignment="1">
      <alignment horizontal="center" vertical="center" wrapText="1"/>
    </xf>
    <xf numFmtId="49" fontId="98" fillId="0" borderId="16" xfId="0" applyNumberFormat="1" applyFont="1" applyFill="1" applyBorder="1" applyAlignment="1" applyProtection="1">
      <alignment vertical="top" wrapText="1"/>
      <protection locked="0"/>
    </xf>
    <xf numFmtId="4" fontId="52" fillId="0" borderId="10" xfId="0" applyNumberFormat="1" applyFont="1" applyFill="1" applyBorder="1" applyAlignment="1">
      <alignment horizontal="center" vertical="center" wrapText="1"/>
    </xf>
    <xf numFmtId="49" fontId="52" fillId="0" borderId="10" xfId="0" applyNumberFormat="1" applyFont="1" applyBorder="1" applyAlignment="1" applyProtection="1">
      <alignment vertical="top" wrapText="1"/>
      <protection locked="0"/>
    </xf>
    <xf numFmtId="3" fontId="52" fillId="0" borderId="10" xfId="0" applyNumberFormat="1" applyFont="1" applyFill="1" applyBorder="1" applyAlignment="1">
      <alignment horizontal="justify" vertical="center" wrapText="1"/>
    </xf>
    <xf numFmtId="4" fontId="20" fillId="0" borderId="10" xfId="0" applyNumberFormat="1" applyFont="1" applyFill="1" applyBorder="1" applyAlignment="1">
      <alignment horizontal="center" vertical="center" wrapText="1"/>
    </xf>
    <xf numFmtId="49" fontId="52" fillId="0" borderId="10" xfId="0" applyNumberFormat="1" applyFont="1" applyFill="1" applyBorder="1" applyAlignment="1">
      <alignment vertical="center" wrapText="1"/>
    </xf>
    <xf numFmtId="3" fontId="52" fillId="0" borderId="10" xfId="0" applyNumberFormat="1" applyFont="1" applyFill="1" applyBorder="1" applyAlignment="1">
      <alignment horizontal="justify" vertical="center" wrapText="1"/>
    </xf>
    <xf numFmtId="49" fontId="20" fillId="22" borderId="10" xfId="0" applyNumberFormat="1" applyFont="1" applyFill="1" applyBorder="1" applyAlignment="1">
      <alignment horizontal="center" vertical="top" wrapText="1"/>
    </xf>
    <xf numFmtId="49" fontId="20" fillId="22" borderId="10" xfId="0" applyNumberFormat="1" applyFont="1" applyFill="1" applyBorder="1" applyAlignment="1" applyProtection="1">
      <alignment vertical="top" wrapText="1"/>
      <protection locked="0"/>
    </xf>
    <xf numFmtId="49" fontId="52" fillId="0" borderId="10" xfId="0" applyNumberFormat="1" applyFont="1" applyFill="1" applyBorder="1" applyAlignment="1">
      <alignment horizontal="center" vertical="top" wrapText="1"/>
    </xf>
    <xf numFmtId="49" fontId="52" fillId="0" borderId="10" xfId="0" applyNumberFormat="1" applyFont="1" applyFill="1" applyBorder="1" applyAlignment="1">
      <alignment vertical="top" wrapText="1"/>
    </xf>
    <xf numFmtId="49" fontId="52" fillId="0" borderId="10" xfId="0" applyNumberFormat="1" applyFont="1" applyBorder="1" applyAlignment="1" applyProtection="1">
      <alignment horizontal="left" vertical="top" wrapText="1"/>
      <protection locked="0"/>
    </xf>
    <xf numFmtId="49" fontId="52" fillId="0" borderId="10" xfId="0" applyNumberFormat="1" applyFont="1" applyBorder="1" applyAlignment="1" applyProtection="1">
      <alignment horizontal="center" vertical="top" wrapText="1"/>
      <protection locked="0"/>
    </xf>
    <xf numFmtId="0" fontId="96" fillId="0" borderId="10" xfId="0" applyFont="1" applyBorder="1" applyAlignment="1">
      <alignment horizontal="center"/>
    </xf>
    <xf numFmtId="3" fontId="20" fillId="0" borderId="10" xfId="0" applyNumberFormat="1" applyFont="1" applyBorder="1" applyAlignment="1">
      <alignment horizontal="center" vertical="center" wrapText="1"/>
    </xf>
    <xf numFmtId="0" fontId="96" fillId="0" borderId="0" xfId="0" applyFont="1" applyBorder="1" applyAlignment="1">
      <alignment/>
    </xf>
    <xf numFmtId="0" fontId="96" fillId="0" borderId="0" xfId="0" applyFont="1" applyBorder="1" applyAlignment="1">
      <alignment horizontal="center"/>
    </xf>
    <xf numFmtId="3" fontId="96" fillId="0" borderId="0" xfId="0" applyNumberFormat="1" applyFont="1" applyBorder="1" applyAlignment="1">
      <alignment horizontal="center" vertical="center" wrapText="1"/>
    </xf>
    <xf numFmtId="4" fontId="20" fillId="0" borderId="0" xfId="0" applyNumberFormat="1" applyFont="1" applyBorder="1" applyAlignment="1">
      <alignment horizontal="center" vertical="center" wrapText="1"/>
    </xf>
    <xf numFmtId="49" fontId="99" fillId="0" borderId="0" xfId="0" applyNumberFormat="1" applyFont="1" applyBorder="1" applyAlignment="1">
      <alignment horizontal="center" vertical="center" wrapText="1"/>
    </xf>
    <xf numFmtId="49" fontId="100" fillId="0" borderId="0" xfId="0" applyNumberFormat="1" applyFont="1" applyFill="1" applyBorder="1" applyAlignment="1">
      <alignment vertical="top" wrapText="1"/>
    </xf>
    <xf numFmtId="4" fontId="100" fillId="0" borderId="0" xfId="0" applyNumberFormat="1" applyFont="1" applyFill="1" applyBorder="1" applyAlignment="1">
      <alignment horizontal="center" vertical="top" wrapText="1"/>
    </xf>
    <xf numFmtId="3" fontId="87" fillId="0" borderId="0" xfId="0" applyNumberFormat="1" applyFont="1" applyBorder="1" applyAlignment="1">
      <alignment/>
    </xf>
    <xf numFmtId="4" fontId="87" fillId="0" borderId="0" xfId="0" applyNumberFormat="1" applyFont="1" applyBorder="1" applyAlignment="1">
      <alignment/>
    </xf>
    <xf numFmtId="0" fontId="101" fillId="0" borderId="0" xfId="0" applyFont="1" applyAlignment="1">
      <alignment/>
    </xf>
    <xf numFmtId="0" fontId="94" fillId="0" borderId="0" xfId="0" applyFont="1" applyAlignment="1">
      <alignment/>
    </xf>
    <xf numFmtId="0" fontId="87" fillId="0" borderId="0" xfId="0" applyFont="1" applyBorder="1" applyAlignment="1">
      <alignment horizontal="center"/>
    </xf>
    <xf numFmtId="49" fontId="69" fillId="0" borderId="0" xfId="0" applyNumberFormat="1" applyAlignment="1" applyProtection="1">
      <alignment vertical="top"/>
      <protection locked="0"/>
    </xf>
    <xf numFmtId="0" fontId="0" fillId="0" borderId="0" xfId="0" applyFont="1" applyAlignment="1">
      <alignment/>
    </xf>
    <xf numFmtId="49" fontId="69" fillId="0" borderId="0" xfId="0" applyNumberFormat="1" applyBorder="1" applyAlignment="1" applyProtection="1">
      <alignment vertical="top"/>
      <protection locked="0"/>
    </xf>
    <xf numFmtId="49" fontId="41" fillId="0" borderId="16" xfId="0" applyNumberFormat="1" applyFont="1" applyBorder="1" applyAlignment="1">
      <alignment horizontal="center" vertical="center" wrapText="1"/>
    </xf>
    <xf numFmtId="49" fontId="41" fillId="0" borderId="18" xfId="0" applyNumberFormat="1" applyFont="1" applyBorder="1" applyAlignment="1">
      <alignment horizontal="center" vertical="center" wrapText="1"/>
    </xf>
    <xf numFmtId="49" fontId="41" fillId="0" borderId="20" xfId="0" applyNumberFormat="1" applyFont="1" applyBorder="1" applyAlignment="1">
      <alignment horizontal="center" vertical="center" wrapText="1"/>
    </xf>
    <xf numFmtId="3" fontId="19" fillId="22" borderId="10" xfId="0" applyNumberFormat="1" applyFont="1" applyFill="1" applyBorder="1" applyAlignment="1">
      <alignment horizontal="center" vertical="top" wrapText="1"/>
    </xf>
    <xf numFmtId="3" fontId="50" fillId="0" borderId="10"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3" fontId="50" fillId="0" borderId="10" xfId="0" applyNumberFormat="1" applyFont="1" applyFill="1" applyBorder="1" applyAlignment="1">
      <alignment horizontal="center" vertical="top" wrapText="1"/>
    </xf>
    <xf numFmtId="0" fontId="69" fillId="0" borderId="0" xfId="0" applyFill="1" applyAlignment="1">
      <alignment/>
    </xf>
    <xf numFmtId="0" fontId="11" fillId="0" borderId="10" xfId="0" applyFont="1" applyFill="1" applyBorder="1" applyAlignment="1">
      <alignment/>
    </xf>
    <xf numFmtId="0" fontId="69" fillId="22" borderId="0" xfId="0" applyFill="1" applyAlignment="1">
      <alignment/>
    </xf>
    <xf numFmtId="49" fontId="49" fillId="25" borderId="10" xfId="0" applyNumberFormat="1" applyFont="1" applyFill="1" applyBorder="1" applyAlignment="1" applyProtection="1">
      <alignment vertical="top" wrapText="1"/>
      <protection locked="0"/>
    </xf>
    <xf numFmtId="3" fontId="19" fillId="0" borderId="10"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3" fontId="50" fillId="0" borderId="10" xfId="0" applyNumberFormat="1" applyFont="1" applyBorder="1" applyAlignment="1">
      <alignment horizontal="center" vertical="top" wrapText="1"/>
    </xf>
    <xf numFmtId="3" fontId="59" fillId="0" borderId="10" xfId="0" applyNumberFormat="1" applyFont="1" applyFill="1" applyBorder="1" applyAlignment="1">
      <alignment horizontal="center" vertical="top" wrapText="1"/>
    </xf>
    <xf numFmtId="3" fontId="51" fillId="0" borderId="10" xfId="0" applyNumberFormat="1" applyFont="1" applyBorder="1" applyAlignment="1">
      <alignment horizontal="center" vertical="top" wrapText="1"/>
    </xf>
    <xf numFmtId="3" fontId="51" fillId="0" borderId="10" xfId="0" applyNumberFormat="1" applyFont="1" applyBorder="1" applyAlignment="1">
      <alignment horizontal="center" vertical="top" wrapText="1"/>
    </xf>
    <xf numFmtId="0" fontId="11" fillId="0" borderId="10" xfId="0" applyFont="1" applyBorder="1" applyAlignment="1">
      <alignment/>
    </xf>
    <xf numFmtId="3" fontId="50" fillId="0" borderId="10" xfId="0" applyNumberFormat="1" applyFont="1" applyBorder="1" applyAlignment="1">
      <alignment horizontal="center" vertical="top" wrapText="1"/>
    </xf>
    <xf numFmtId="3" fontId="50" fillId="25" borderId="10" xfId="0" applyNumberFormat="1" applyFont="1" applyFill="1" applyBorder="1" applyAlignment="1">
      <alignment horizontal="center" vertical="top" wrapText="1"/>
    </xf>
    <xf numFmtId="3" fontId="50" fillId="25" borderId="10" xfId="0" applyNumberFormat="1" applyFont="1" applyFill="1" applyBorder="1" applyAlignment="1">
      <alignment horizontal="center" vertical="top" wrapText="1"/>
    </xf>
    <xf numFmtId="3" fontId="19" fillId="0" borderId="10" xfId="0" applyNumberFormat="1" applyFont="1" applyFill="1" applyBorder="1" applyAlignment="1">
      <alignment horizontal="center" vertical="top" wrapText="1"/>
    </xf>
    <xf numFmtId="0" fontId="69" fillId="0" borderId="0" xfId="0" applyBorder="1" applyAlignment="1">
      <alignment/>
    </xf>
    <xf numFmtId="0" fontId="7" fillId="22" borderId="0" xfId="0" applyFont="1" applyFill="1" applyBorder="1" applyAlignment="1">
      <alignment/>
    </xf>
    <xf numFmtId="0" fontId="102" fillId="0" borderId="0" xfId="0" applyFont="1" applyBorder="1" applyAlignment="1" applyProtection="1">
      <alignment vertical="top" wrapText="1"/>
      <protection locked="0"/>
    </xf>
    <xf numFmtId="180" fontId="41" fillId="0" borderId="0" xfId="0" applyNumberFormat="1" applyFont="1" applyBorder="1" applyAlignment="1">
      <alignment horizontal="center" vertical="center" wrapText="1"/>
    </xf>
    <xf numFmtId="180" fontId="0" fillId="0" borderId="0" xfId="0" applyNumberFormat="1" applyFont="1" applyBorder="1" applyAlignment="1">
      <alignment horizontal="center" vertical="center" wrapText="1"/>
    </xf>
    <xf numFmtId="3" fontId="60" fillId="0" borderId="10" xfId="0" applyNumberFormat="1" applyFont="1" applyBorder="1" applyAlignment="1">
      <alignment horizontal="center" vertical="top" wrapText="1"/>
    </xf>
    <xf numFmtId="3" fontId="50" fillId="22" borderId="10" xfId="0" applyNumberFormat="1" applyFont="1" applyFill="1" applyBorder="1" applyAlignment="1">
      <alignment horizontal="center" vertical="top" wrapText="1"/>
    </xf>
    <xf numFmtId="3" fontId="50" fillId="22" borderId="10"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xf>
    <xf numFmtId="3" fontId="51" fillId="0" borderId="10" xfId="0" applyNumberFormat="1" applyFont="1" applyFill="1" applyBorder="1" applyAlignment="1">
      <alignment horizontal="center" vertical="top"/>
    </xf>
    <xf numFmtId="0" fontId="7" fillId="22" borderId="10" xfId="0" applyFont="1" applyFill="1" applyBorder="1" applyAlignment="1">
      <alignment/>
    </xf>
    <xf numFmtId="49" fontId="9" fillId="22" borderId="10" xfId="0" applyNumberFormat="1" applyFont="1" applyFill="1" applyBorder="1" applyAlignment="1">
      <alignment horizontal="center" vertical="top" wrapText="1"/>
    </xf>
    <xf numFmtId="49" fontId="21" fillId="22" borderId="10" xfId="0" applyNumberFormat="1" applyFont="1" applyFill="1" applyBorder="1" applyAlignment="1">
      <alignment horizontal="center" vertical="top" wrapText="1"/>
    </xf>
    <xf numFmtId="49" fontId="48" fillId="22" borderId="10" xfId="0" applyNumberFormat="1" applyFont="1" applyFill="1" applyBorder="1" applyAlignment="1">
      <alignment vertical="top" wrapText="1"/>
    </xf>
    <xf numFmtId="3" fontId="16" fillId="22" borderId="10" xfId="0" applyNumberFormat="1" applyFont="1" applyFill="1" applyBorder="1" applyAlignment="1">
      <alignment horizontal="center" vertical="top" wrapText="1"/>
    </xf>
    <xf numFmtId="0" fontId="11" fillId="0" borderId="10" xfId="0" applyNumberFormat="1" applyFont="1" applyBorder="1" applyAlignment="1">
      <alignment vertical="center" wrapText="1"/>
    </xf>
    <xf numFmtId="3" fontId="103" fillId="0" borderId="10" xfId="0" applyNumberFormat="1" applyFont="1" applyFill="1" applyBorder="1" applyAlignment="1">
      <alignment horizontal="center" vertical="top" wrapText="1"/>
    </xf>
    <xf numFmtId="0" fontId="11" fillId="0" borderId="10" xfId="0" applyNumberFormat="1" applyFont="1" applyBorder="1" applyAlignment="1">
      <alignment vertical="top" wrapText="1"/>
    </xf>
    <xf numFmtId="0" fontId="11" fillId="0" borderId="10" xfId="0" applyNumberFormat="1" applyFont="1" applyFill="1" applyBorder="1" applyAlignment="1">
      <alignment vertical="top" wrapText="1"/>
    </xf>
    <xf numFmtId="0" fontId="49" fillId="0" borderId="10" xfId="55" applyNumberFormat="1" applyFont="1" applyBorder="1" applyAlignment="1">
      <alignment vertical="center" wrapText="1"/>
      <protection/>
    </xf>
    <xf numFmtId="0" fontId="49" fillId="0" borderId="10" xfId="55" applyNumberFormat="1" applyFont="1" applyBorder="1" applyAlignment="1">
      <alignment vertical="center" wrapText="1" readingOrder="1"/>
      <protection/>
    </xf>
    <xf numFmtId="49" fontId="9" fillId="0" borderId="10" xfId="0" applyNumberFormat="1" applyFont="1" applyFill="1" applyBorder="1" applyAlignment="1" applyProtection="1">
      <alignment vertical="top" wrapText="1"/>
      <protection locked="0"/>
    </xf>
    <xf numFmtId="0" fontId="11" fillId="0" borderId="10" xfId="0" applyFont="1" applyFill="1" applyBorder="1" applyAlignment="1">
      <alignment horizontal="left" vertical="center" wrapText="1"/>
    </xf>
    <xf numFmtId="0" fontId="11" fillId="0" borderId="10" xfId="0" applyFont="1" applyFill="1" applyBorder="1" applyAlignment="1">
      <alignment horizontal="left" wrapText="1"/>
    </xf>
    <xf numFmtId="3" fontId="63" fillId="22" borderId="10" xfId="0" applyNumberFormat="1" applyFont="1" applyFill="1" applyBorder="1" applyAlignment="1">
      <alignment horizontal="center" vertical="top" wrapText="1"/>
    </xf>
    <xf numFmtId="49" fontId="0" fillId="0" borderId="0" xfId="0" applyNumberFormat="1" applyFont="1" applyAlignment="1">
      <alignment horizontal="center" vertical="top"/>
    </xf>
    <xf numFmtId="0" fontId="69" fillId="0" borderId="0" xfId="0" applyAlignment="1">
      <alignment horizontal="left" vertical="center"/>
    </xf>
    <xf numFmtId="49" fontId="52" fillId="0" borderId="0" xfId="0" applyNumberFormat="1" applyFont="1" applyAlignment="1" applyProtection="1">
      <alignment vertical="top"/>
      <protection locked="0"/>
    </xf>
    <xf numFmtId="0" fontId="52" fillId="0" borderId="0" xfId="0" applyFont="1" applyAlignment="1">
      <alignment horizontal="left" vertical="center"/>
    </xf>
    <xf numFmtId="3" fontId="41" fillId="0" borderId="0" xfId="0" applyNumberFormat="1" applyFont="1" applyAlignment="1">
      <alignment horizontal="left" vertical="center"/>
    </xf>
    <xf numFmtId="0" fontId="52" fillId="0" borderId="0" xfId="0" applyFont="1" applyAlignment="1">
      <alignment horizontal="left" vertical="center"/>
    </xf>
    <xf numFmtId="49" fontId="22" fillId="0" borderId="0" xfId="0" applyNumberFormat="1" applyFont="1" applyFill="1" applyBorder="1" applyAlignment="1" applyProtection="1">
      <alignment horizontal="righ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_Додаток 1 до обл.бюджету 2008"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ZV1PIV98" xfId="54"/>
    <cellStyle name="Обычный_ДОД4-200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6</xdr:row>
      <xdr:rowOff>190500</xdr:rowOff>
    </xdr:from>
    <xdr:to>
      <xdr:col>11</xdr:col>
      <xdr:colOff>304800</xdr:colOff>
      <xdr:row>6</xdr:row>
      <xdr:rowOff>190500</xdr:rowOff>
    </xdr:to>
    <xdr:sp>
      <xdr:nvSpPr>
        <xdr:cNvPr id="1" name="Text Box 2"/>
        <xdr:cNvSpPr txBox="1">
          <a:spLocks noChangeArrowheads="1"/>
        </xdr:cNvSpPr>
      </xdr:nvSpPr>
      <xdr:spPr>
        <a:xfrm>
          <a:off x="1152525" y="1562100"/>
          <a:ext cx="11029950"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Видатки обласного бюджету на 2002 рік за функціональною структурою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819150</xdr:colOff>
      <xdr:row>1</xdr:row>
      <xdr:rowOff>161925</xdr:rowOff>
    </xdr:from>
    <xdr:to>
      <xdr:col>8</xdr:col>
      <xdr:colOff>276225</xdr:colOff>
      <xdr:row>1</xdr:row>
      <xdr:rowOff>161925</xdr:rowOff>
    </xdr:to>
    <xdr:sp>
      <xdr:nvSpPr>
        <xdr:cNvPr id="1" name="Text Box 7"/>
        <xdr:cNvSpPr txBox="1">
          <a:spLocks noChangeArrowheads="1"/>
        </xdr:cNvSpPr>
      </xdr:nvSpPr>
      <xdr:spPr>
        <a:xfrm>
          <a:off x="2324100" y="323850"/>
          <a:ext cx="9991725"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3</xdr:row>
      <xdr:rowOff>0</xdr:rowOff>
    </xdr:from>
    <xdr:to>
      <xdr:col>9</xdr:col>
      <xdr:colOff>276225</xdr:colOff>
      <xdr:row>3</xdr:row>
      <xdr:rowOff>0</xdr:rowOff>
    </xdr:to>
    <xdr:sp>
      <xdr:nvSpPr>
        <xdr:cNvPr id="1" name="Text Box 7"/>
        <xdr:cNvSpPr txBox="1">
          <a:spLocks noChangeArrowheads="1"/>
        </xdr:cNvSpPr>
      </xdr:nvSpPr>
      <xdr:spPr>
        <a:xfrm>
          <a:off x="2390775" y="485775"/>
          <a:ext cx="8286750" cy="0"/>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latin typeface="Times New Roman"/>
              <a:ea typeface="Times New Roman"/>
              <a:cs typeface="Times New Roman"/>
            </a:rPr>
            <a:t>Розподіл видатків ____________бюджету на 2002 рік
</a:t>
          </a:r>
          <a:r>
            <a:rPr lang="en-US" cap="none" sz="1600" b="1" i="0" u="none" baseline="0">
              <a:solidFill>
                <a:srgbClr val="000000"/>
              </a:solidFill>
              <a:latin typeface="Times New Roman"/>
              <a:ea typeface="Times New Roman"/>
              <a:cs typeface="Times New Roman"/>
            </a:rPr>
            <a:t>за головними розпорядниками коштів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5</xdr:row>
      <xdr:rowOff>180975</xdr:rowOff>
    </xdr:from>
    <xdr:to>
      <xdr:col>5</xdr:col>
      <xdr:colOff>0</xdr:colOff>
      <xdr:row>5</xdr:row>
      <xdr:rowOff>180975</xdr:rowOff>
    </xdr:to>
    <xdr:sp>
      <xdr:nvSpPr>
        <xdr:cNvPr id="1" name="Text Box 2"/>
        <xdr:cNvSpPr txBox="1">
          <a:spLocks noChangeArrowheads="1"/>
        </xdr:cNvSpPr>
      </xdr:nvSpPr>
      <xdr:spPr>
        <a:xfrm>
          <a:off x="1095375" y="1695450"/>
          <a:ext cx="4752975" cy="0"/>
        </a:xfrm>
        <a:prstGeom prst="rect">
          <a:avLst/>
        </a:prstGeom>
        <a:noFill/>
        <a:ln w="9525" cmpd="sng">
          <a:noFill/>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Видатки обласного бюджету на 2002 рік за функціональною структурою</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ser\&#1056;&#1072;&#1073;&#1086;&#1095;&#1080;&#1081;%20&#1089;&#1090;&#1086;&#1083;\13-16.11.2012\736%20&#1041;&#1070;&#1044;&#1046;&#1045;&#1058;\&#1076;&#1086;&#1076;&#1072;&#1090;&#1082;&#1080;%20&#1079;&#1110;%20&#1079;&#1084;&#1110;&#1085;&#1072;&#1084;&#1080;\&#1044;&#1086;&#1076;&#1072;&#1090;&#1082;&#1080;%202,3-.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ser\&#1056;&#1072;&#1073;&#1086;&#1095;&#1080;&#1081;%20&#1089;&#1090;&#1086;&#1083;\13-16.11.2012\736%20&#1041;&#1070;&#1044;&#1046;&#1045;&#1058;\&#1076;&#1086;&#1076;&#1072;&#1090;&#1082;&#1080;%20&#1079;&#1110;%20&#1079;&#1084;&#1110;&#1085;&#1072;&#1084;&#1080;\&#1044;&#1086;&#1076;&#1072;&#1090;&#1086;&#1082;%203-&#1055;&#1062;&#10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3"/>
      <sheetName val="додаток 2"/>
    </sheetNames>
    <sheetDataSet>
      <sheetData sheetId="0">
        <row r="13">
          <cell r="C13">
            <v>538000</v>
          </cell>
          <cell r="D13">
            <v>300000</v>
          </cell>
          <cell r="E13">
            <v>-64500</v>
          </cell>
          <cell r="F13">
            <v>-18000</v>
          </cell>
          <cell r="J13">
            <v>-18000</v>
          </cell>
          <cell r="K13">
            <v>-18000</v>
          </cell>
          <cell r="L13">
            <v>-18000</v>
          </cell>
        </row>
        <row r="15">
          <cell r="E15">
            <v>2200</v>
          </cell>
        </row>
        <row r="17">
          <cell r="C17">
            <v>-470500</v>
          </cell>
        </row>
        <row r="18">
          <cell r="C18">
            <v>-140000</v>
          </cell>
        </row>
        <row r="19">
          <cell r="C19">
            <v>-60000</v>
          </cell>
        </row>
        <row r="20">
          <cell r="C20">
            <v>-459350</v>
          </cell>
          <cell r="F20">
            <v>-16112</v>
          </cell>
          <cell r="J20">
            <v>-16112</v>
          </cell>
          <cell r="K20">
            <v>-16112</v>
          </cell>
          <cell r="L20">
            <v>-16112</v>
          </cell>
        </row>
        <row r="21">
          <cell r="C21">
            <v>-35000</v>
          </cell>
          <cell r="F21">
            <v>0</v>
          </cell>
        </row>
        <row r="22">
          <cell r="C22">
            <v>-1695389</v>
          </cell>
          <cell r="F22">
            <v>39000</v>
          </cell>
          <cell r="G22">
            <v>0</v>
          </cell>
          <cell r="H22">
            <v>0</v>
          </cell>
          <cell r="I22">
            <v>0</v>
          </cell>
          <cell r="J22">
            <v>39000</v>
          </cell>
          <cell r="K22">
            <v>39000</v>
          </cell>
          <cell r="L22">
            <v>0</v>
          </cell>
        </row>
        <row r="23">
          <cell r="C23">
            <v>41000</v>
          </cell>
          <cell r="F23">
            <v>39000</v>
          </cell>
          <cell r="J23">
            <v>39000</v>
          </cell>
          <cell r="K23">
            <v>39000</v>
          </cell>
        </row>
        <row r="24">
          <cell r="C24">
            <v>-52748</v>
          </cell>
          <cell r="D24">
            <v>-38700</v>
          </cell>
          <cell r="F24">
            <v>0</v>
          </cell>
        </row>
        <row r="25">
          <cell r="C25">
            <v>35000</v>
          </cell>
          <cell r="F25">
            <v>0</v>
          </cell>
        </row>
        <row r="26">
          <cell r="C26">
            <v>-111883</v>
          </cell>
          <cell r="D26">
            <v>-41000</v>
          </cell>
          <cell r="E26">
            <v>0</v>
          </cell>
          <cell r="F26">
            <v>0</v>
          </cell>
          <cell r="G26">
            <v>0</v>
          </cell>
          <cell r="H26">
            <v>0</v>
          </cell>
          <cell r="I26">
            <v>0</v>
          </cell>
          <cell r="J26">
            <v>0</v>
          </cell>
          <cell r="K26">
            <v>0</v>
          </cell>
          <cell r="L26">
            <v>0</v>
          </cell>
        </row>
        <row r="27">
          <cell r="C27">
            <v>-20000</v>
          </cell>
          <cell r="F27">
            <v>0</v>
          </cell>
        </row>
        <row r="28">
          <cell r="C28">
            <v>-55883</v>
          </cell>
          <cell r="D28">
            <v>-41000</v>
          </cell>
          <cell r="F28">
            <v>0</v>
          </cell>
        </row>
        <row r="29">
          <cell r="C29">
            <v>-36000</v>
          </cell>
          <cell r="F29">
            <v>0</v>
          </cell>
        </row>
        <row r="30">
          <cell r="C30">
            <v>-35000</v>
          </cell>
          <cell r="F30">
            <v>0</v>
          </cell>
        </row>
        <row r="31">
          <cell r="F31">
            <v>-181534</v>
          </cell>
          <cell r="J31">
            <v>-181534</v>
          </cell>
          <cell r="K31">
            <v>-181534</v>
          </cell>
          <cell r="L31">
            <v>-181534</v>
          </cell>
        </row>
        <row r="33">
          <cell r="F33">
            <v>3612000</v>
          </cell>
          <cell r="J33">
            <v>3612000</v>
          </cell>
          <cell r="K33">
            <v>3612000</v>
          </cell>
          <cell r="L33">
            <v>3612000</v>
          </cell>
        </row>
        <row r="34">
          <cell r="F34">
            <v>3612000</v>
          </cell>
          <cell r="J34">
            <v>3612000</v>
          </cell>
          <cell r="K34">
            <v>3612000</v>
          </cell>
          <cell r="L34">
            <v>3612000</v>
          </cell>
        </row>
        <row r="35">
          <cell r="C35">
            <v>34643.4</v>
          </cell>
        </row>
        <row r="36">
          <cell r="C36">
            <v>-34643.4</v>
          </cell>
        </row>
        <row r="38">
          <cell r="C38">
            <v>-15000</v>
          </cell>
        </row>
        <row r="39">
          <cell r="C39">
            <v>4367</v>
          </cell>
          <cell r="F39">
            <v>15000</v>
          </cell>
          <cell r="J39">
            <v>15000</v>
          </cell>
          <cell r="K39">
            <v>15000</v>
          </cell>
          <cell r="L39">
            <v>15000</v>
          </cell>
        </row>
        <row r="40">
          <cell r="C40">
            <v>-4367</v>
          </cell>
        </row>
        <row r="41">
          <cell r="C41">
            <v>24778</v>
          </cell>
          <cell r="D41">
            <v>18178</v>
          </cell>
          <cell r="E41">
            <v>7000</v>
          </cell>
        </row>
        <row r="43">
          <cell r="C43">
            <v>185000</v>
          </cell>
          <cell r="F43">
            <v>-533000</v>
          </cell>
          <cell r="J43">
            <v>-533000</v>
          </cell>
          <cell r="K43">
            <v>-533000</v>
          </cell>
          <cell r="L43">
            <v>-533000</v>
          </cell>
        </row>
        <row r="44">
          <cell r="C44">
            <v>-60842.76</v>
          </cell>
        </row>
        <row r="45">
          <cell r="C45">
            <v>2453310</v>
          </cell>
          <cell r="D45">
            <v>1507300</v>
          </cell>
          <cell r="E45">
            <v>200000</v>
          </cell>
        </row>
        <row r="46">
          <cell r="C46">
            <v>2993764.76</v>
          </cell>
          <cell r="D46">
            <v>1435800</v>
          </cell>
          <cell r="E46">
            <v>989467.76</v>
          </cell>
          <cell r="F46">
            <v>340000</v>
          </cell>
          <cell r="J46">
            <v>340000</v>
          </cell>
          <cell r="K46">
            <v>340000</v>
          </cell>
          <cell r="L46">
            <v>340000</v>
          </cell>
        </row>
        <row r="47">
          <cell r="C47">
            <v>289200</v>
          </cell>
          <cell r="D47">
            <v>189000</v>
          </cell>
          <cell r="E47">
            <v>25000</v>
          </cell>
        </row>
        <row r="48">
          <cell r="C48">
            <v>19500</v>
          </cell>
          <cell r="D48">
            <v>14300</v>
          </cell>
        </row>
        <row r="49">
          <cell r="C49">
            <v>324300</v>
          </cell>
          <cell r="D49">
            <v>106100</v>
          </cell>
          <cell r="E49">
            <v>180000</v>
          </cell>
        </row>
        <row r="50">
          <cell r="C50">
            <v>5000</v>
          </cell>
          <cell r="E50">
            <v>5000</v>
          </cell>
        </row>
        <row r="51">
          <cell r="C51">
            <v>87400</v>
          </cell>
          <cell r="D51">
            <v>64100</v>
          </cell>
        </row>
        <row r="52">
          <cell r="C52">
            <v>72800</v>
          </cell>
          <cell r="D52">
            <v>4000</v>
          </cell>
          <cell r="E52">
            <v>72800</v>
          </cell>
        </row>
        <row r="53">
          <cell r="E53">
            <v>32300</v>
          </cell>
        </row>
        <row r="54">
          <cell r="C54">
            <v>937190</v>
          </cell>
          <cell r="D54">
            <v>133200</v>
          </cell>
          <cell r="E54">
            <v>2200</v>
          </cell>
          <cell r="F54">
            <v>0</v>
          </cell>
          <cell r="G54">
            <v>0</v>
          </cell>
          <cell r="H54">
            <v>0</v>
          </cell>
          <cell r="I54">
            <v>0</v>
          </cell>
          <cell r="J54">
            <v>0</v>
          </cell>
          <cell r="K54">
            <v>0</v>
          </cell>
          <cell r="L54">
            <v>0</v>
          </cell>
        </row>
        <row r="55">
          <cell r="C55">
            <v>84600</v>
          </cell>
          <cell r="D55">
            <v>72900</v>
          </cell>
        </row>
        <row r="56">
          <cell r="C56">
            <v>3300</v>
          </cell>
          <cell r="D56">
            <v>2400</v>
          </cell>
        </row>
        <row r="57">
          <cell r="C57">
            <v>16800</v>
          </cell>
          <cell r="D57">
            <v>12300</v>
          </cell>
        </row>
        <row r="58">
          <cell r="C58">
            <v>2200</v>
          </cell>
          <cell r="E58">
            <v>2200</v>
          </cell>
        </row>
        <row r="59">
          <cell r="C59">
            <v>62100</v>
          </cell>
          <cell r="D59">
            <v>45600</v>
          </cell>
        </row>
        <row r="60">
          <cell r="C60">
            <v>-70010</v>
          </cell>
        </row>
        <row r="61">
          <cell r="C61">
            <v>838200</v>
          </cell>
        </row>
        <row r="62">
          <cell r="D62">
            <v>2300</v>
          </cell>
        </row>
        <row r="63">
          <cell r="C63">
            <v>65000</v>
          </cell>
        </row>
        <row r="64">
          <cell r="C64">
            <v>-51500</v>
          </cell>
          <cell r="D64">
            <v>3300</v>
          </cell>
          <cell r="F64">
            <v>56000</v>
          </cell>
          <cell r="J64">
            <v>56000</v>
          </cell>
          <cell r="K64">
            <v>56000</v>
          </cell>
          <cell r="L64">
            <v>56000</v>
          </cell>
        </row>
        <row r="65">
          <cell r="F65">
            <v>98300</v>
          </cell>
          <cell r="J65">
            <v>98300</v>
          </cell>
          <cell r="K65">
            <v>98300</v>
          </cell>
          <cell r="L65">
            <v>98300</v>
          </cell>
        </row>
        <row r="67">
          <cell r="C67">
            <v>511000</v>
          </cell>
        </row>
        <row r="68">
          <cell r="C68">
            <v>490000</v>
          </cell>
        </row>
        <row r="69">
          <cell r="C69">
            <v>20000</v>
          </cell>
        </row>
        <row r="70">
          <cell r="C70">
            <v>21000</v>
          </cell>
        </row>
        <row r="71">
          <cell r="C71">
            <v>-102900</v>
          </cell>
        </row>
        <row r="72">
          <cell r="C72">
            <v>-127000</v>
          </cell>
        </row>
        <row r="73">
          <cell r="C73">
            <v>43540</v>
          </cell>
          <cell r="D73">
            <v>21000</v>
          </cell>
          <cell r="E73">
            <v>22800</v>
          </cell>
        </row>
        <row r="74">
          <cell r="C74">
            <v>345530</v>
          </cell>
          <cell r="D74">
            <v>144240</v>
          </cell>
          <cell r="E74">
            <v>150000</v>
          </cell>
        </row>
        <row r="75">
          <cell r="C75">
            <v>248060</v>
          </cell>
          <cell r="D75">
            <v>206046</v>
          </cell>
        </row>
        <row r="76">
          <cell r="C76">
            <v>8500</v>
          </cell>
          <cell r="E76">
            <v>8500</v>
          </cell>
        </row>
        <row r="77">
          <cell r="C77">
            <v>7770</v>
          </cell>
          <cell r="D77">
            <v>5700</v>
          </cell>
        </row>
        <row r="79">
          <cell r="C79">
            <v>25000</v>
          </cell>
          <cell r="F79">
            <v>200000</v>
          </cell>
          <cell r="J79">
            <v>200000</v>
          </cell>
          <cell r="K79">
            <v>200000</v>
          </cell>
          <cell r="L79">
            <v>200000</v>
          </cell>
        </row>
        <row r="80">
          <cell r="C80">
            <v>30000</v>
          </cell>
          <cell r="F80">
            <v>-50000</v>
          </cell>
          <cell r="J80">
            <v>-50000</v>
          </cell>
          <cell r="K80">
            <v>-50000</v>
          </cell>
          <cell r="L80">
            <v>-50000</v>
          </cell>
        </row>
        <row r="81">
          <cell r="C81">
            <v>30000</v>
          </cell>
        </row>
        <row r="82">
          <cell r="C82">
            <v>-202500</v>
          </cell>
          <cell r="E82">
            <v>2500</v>
          </cell>
        </row>
        <row r="83">
          <cell r="C83">
            <v>-12000</v>
          </cell>
          <cell r="E83">
            <v>-2500</v>
          </cell>
        </row>
        <row r="85">
          <cell r="C85">
            <v>9500</v>
          </cell>
        </row>
        <row r="87">
          <cell r="F87">
            <v>4969811</v>
          </cell>
          <cell r="G87">
            <v>0</v>
          </cell>
          <cell r="H87">
            <v>0</v>
          </cell>
          <cell r="I87">
            <v>0</v>
          </cell>
          <cell r="J87">
            <v>4969811</v>
          </cell>
          <cell r="K87">
            <v>4969811</v>
          </cell>
          <cell r="L87">
            <v>1651337</v>
          </cell>
        </row>
        <row r="88">
          <cell r="F88">
            <v>1407431</v>
          </cell>
          <cell r="J88">
            <v>1407431</v>
          </cell>
          <cell r="K88">
            <v>1407431</v>
          </cell>
        </row>
        <row r="89">
          <cell r="F89">
            <v>1651337</v>
          </cell>
          <cell r="J89">
            <v>1651337</v>
          </cell>
          <cell r="K89">
            <v>1651337</v>
          </cell>
          <cell r="L89">
            <v>1651337</v>
          </cell>
        </row>
        <row r="90">
          <cell r="F90">
            <v>1911043</v>
          </cell>
          <cell r="J90">
            <v>1911043</v>
          </cell>
          <cell r="K90">
            <v>1911043</v>
          </cell>
        </row>
        <row r="91">
          <cell r="C91">
            <v>0</v>
          </cell>
          <cell r="D91">
            <v>0</v>
          </cell>
          <cell r="E91">
            <v>0</v>
          </cell>
          <cell r="F91">
            <v>6215130</v>
          </cell>
          <cell r="G91">
            <v>1341042</v>
          </cell>
          <cell r="H91">
            <v>0</v>
          </cell>
          <cell r="I91">
            <v>0</v>
          </cell>
          <cell r="J91">
            <v>4874088</v>
          </cell>
          <cell r="K91">
            <v>0</v>
          </cell>
          <cell r="L91">
            <v>0</v>
          </cell>
        </row>
        <row r="92">
          <cell r="F92">
            <v>6215130</v>
          </cell>
          <cell r="G92">
            <v>1341042</v>
          </cell>
          <cell r="J92">
            <v>4874088</v>
          </cell>
        </row>
        <row r="93">
          <cell r="C93">
            <v>0</v>
          </cell>
          <cell r="D93">
            <v>0</v>
          </cell>
          <cell r="E93">
            <v>0</v>
          </cell>
          <cell r="F93">
            <v>153686.68</v>
          </cell>
          <cell r="G93">
            <v>0</v>
          </cell>
          <cell r="H93">
            <v>0</v>
          </cell>
          <cell r="I93">
            <v>0</v>
          </cell>
          <cell r="J93">
            <v>153686.68</v>
          </cell>
          <cell r="K93">
            <v>0</v>
          </cell>
          <cell r="L93">
            <v>0</v>
          </cell>
        </row>
        <row r="94">
          <cell r="F94">
            <v>103778.68</v>
          </cell>
          <cell r="J94">
            <v>103778.68</v>
          </cell>
        </row>
        <row r="95">
          <cell r="F95">
            <v>49908</v>
          </cell>
          <cell r="J95">
            <v>49908</v>
          </cell>
        </row>
        <row r="97">
          <cell r="C97">
            <v>0</v>
          </cell>
          <cell r="D97">
            <v>0</v>
          </cell>
          <cell r="E97">
            <v>0</v>
          </cell>
          <cell r="F97">
            <v>1300000</v>
          </cell>
          <cell r="G97">
            <v>0</v>
          </cell>
          <cell r="H97">
            <v>0</v>
          </cell>
          <cell r="I97">
            <v>0</v>
          </cell>
          <cell r="J97">
            <v>1300000</v>
          </cell>
          <cell r="K97">
            <v>1300000</v>
          </cell>
          <cell r="L97">
            <v>0</v>
          </cell>
        </row>
        <row r="98">
          <cell r="F98">
            <v>1100000</v>
          </cell>
          <cell r="J98">
            <v>1100000</v>
          </cell>
          <cell r="K98">
            <v>1100000</v>
          </cell>
        </row>
        <row r="99">
          <cell r="F99">
            <v>1100000</v>
          </cell>
          <cell r="J99">
            <v>1100000</v>
          </cell>
          <cell r="K99">
            <v>1100000</v>
          </cell>
        </row>
        <row r="100">
          <cell r="F100">
            <v>200000</v>
          </cell>
          <cell r="J100">
            <v>200000</v>
          </cell>
          <cell r="K100">
            <v>200000</v>
          </cell>
        </row>
        <row r="101">
          <cell r="J101">
            <v>200000</v>
          </cell>
          <cell r="K101">
            <v>200000</v>
          </cell>
        </row>
        <row r="103">
          <cell r="C103">
            <v>0</v>
          </cell>
          <cell r="D103">
            <v>0</v>
          </cell>
          <cell r="E103">
            <v>0</v>
          </cell>
          <cell r="F103">
            <v>200000</v>
          </cell>
          <cell r="G103">
            <v>0</v>
          </cell>
          <cell r="H103">
            <v>0</v>
          </cell>
          <cell r="I103">
            <v>0</v>
          </cell>
          <cell r="J103">
            <v>200000</v>
          </cell>
          <cell r="K103">
            <v>200000</v>
          </cell>
          <cell r="L103">
            <v>200000</v>
          </cell>
        </row>
        <row r="104">
          <cell r="F104">
            <v>200000</v>
          </cell>
          <cell r="J104">
            <v>200000</v>
          </cell>
          <cell r="K104">
            <v>200000</v>
          </cell>
          <cell r="L104">
            <v>200000</v>
          </cell>
        </row>
        <row r="105">
          <cell r="C105">
            <v>-350000</v>
          </cell>
        </row>
        <row r="106">
          <cell r="C106">
            <v>-150000</v>
          </cell>
        </row>
        <row r="107">
          <cell r="C107">
            <v>-200000</v>
          </cell>
        </row>
        <row r="110">
          <cell r="C110">
            <v>-53000</v>
          </cell>
          <cell r="F110">
            <v>43000</v>
          </cell>
          <cell r="J110">
            <v>43000</v>
          </cell>
          <cell r="K110">
            <v>43000</v>
          </cell>
          <cell r="L110">
            <v>43000</v>
          </cell>
        </row>
        <row r="112">
          <cell r="C112">
            <v>-219600</v>
          </cell>
        </row>
        <row r="113">
          <cell r="C113">
            <v>-19284</v>
          </cell>
        </row>
        <row r="117">
          <cell r="C117">
            <v>199221000</v>
          </cell>
        </row>
        <row r="119">
          <cell r="F119">
            <v>-185000</v>
          </cell>
          <cell r="J119">
            <v>-185000</v>
          </cell>
          <cell r="K119">
            <v>-185000</v>
          </cell>
          <cell r="L119">
            <v>-185000</v>
          </cell>
        </row>
        <row r="120">
          <cell r="F120">
            <v>12471400</v>
          </cell>
          <cell r="G120">
            <v>12471400</v>
          </cell>
        </row>
        <row r="122">
          <cell r="C122">
            <v>46010</v>
          </cell>
          <cell r="F122">
            <v>173590</v>
          </cell>
          <cell r="J122">
            <v>173590</v>
          </cell>
          <cell r="K122">
            <v>173590</v>
          </cell>
          <cell r="L122">
            <v>173590</v>
          </cell>
        </row>
        <row r="124">
          <cell r="C124">
            <v>22349400</v>
          </cell>
        </row>
        <row r="125">
          <cell r="C125">
            <v>-3088600</v>
          </cell>
        </row>
        <row r="126">
          <cell r="C126">
            <v>-3612000</v>
          </cell>
        </row>
        <row r="127">
          <cell r="C127">
            <v>90300</v>
          </cell>
        </row>
        <row r="128">
          <cell r="C128">
            <v>220021756</v>
          </cell>
          <cell r="D128">
            <v>4074864</v>
          </cell>
          <cell r="E128">
            <v>1632767.76</v>
          </cell>
          <cell r="F128">
            <v>28903271.68</v>
          </cell>
          <cell r="G128">
            <v>13812442</v>
          </cell>
          <cell r="H128">
            <v>0</v>
          </cell>
          <cell r="I128">
            <v>0</v>
          </cell>
          <cell r="J128">
            <v>15090829.68</v>
          </cell>
          <cell r="K128">
            <v>10063055</v>
          </cell>
          <cell r="L128">
            <v>5405581</v>
          </cell>
          <cell r="M128">
            <v>248925027.68</v>
          </cell>
        </row>
      </sheetData>
      <sheetData sheetId="1">
        <row r="112">
          <cell r="C112">
            <v>215006110</v>
          </cell>
        </row>
        <row r="122">
          <cell r="C122">
            <v>220021756</v>
          </cell>
          <cell r="D122">
            <v>4074864</v>
          </cell>
          <cell r="E122">
            <v>1632767.76</v>
          </cell>
          <cell r="F122">
            <v>28903271.68</v>
          </cell>
          <cell r="G122">
            <v>13812442</v>
          </cell>
          <cell r="H122">
            <v>0</v>
          </cell>
          <cell r="I122">
            <v>0</v>
          </cell>
          <cell r="J122">
            <v>15090829.68</v>
          </cell>
          <cell r="K122">
            <v>10063055</v>
          </cell>
          <cell r="L122">
            <v>5405581</v>
          </cell>
          <cell r="M122">
            <v>248925027.68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даток 3 ПЦ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M603"/>
  <sheetViews>
    <sheetView view="pageBreakPreview" zoomScaleSheetLayoutView="100" zoomScalePageLayoutView="0" workbookViewId="0" topLeftCell="A1">
      <selection activeCell="D3" sqref="D3"/>
    </sheetView>
  </sheetViews>
  <sheetFormatPr defaultColWidth="9.33203125" defaultRowHeight="12.75"/>
  <cols>
    <col min="1" max="1" width="12.83203125" style="16" customWidth="1"/>
    <col min="2" max="2" width="59.66015625" style="17" customWidth="1"/>
    <col min="3" max="3" width="19.83203125" style="4" customWidth="1"/>
    <col min="4" max="4" width="18.66015625" style="4" customWidth="1"/>
    <col min="5" max="5" width="17" style="4" customWidth="1"/>
    <col min="6" max="6" width="20" style="4" customWidth="1"/>
    <col min="7" max="16384" width="9.33203125" style="4" customWidth="1"/>
  </cols>
  <sheetData>
    <row r="1" spans="1:11" ht="18" customHeight="1">
      <c r="A1" s="1"/>
      <c r="B1" s="2"/>
      <c r="D1" s="45" t="s">
        <v>158</v>
      </c>
      <c r="E1" s="3"/>
      <c r="F1" s="3"/>
      <c r="G1" s="3"/>
      <c r="H1" s="3"/>
      <c r="I1" s="3"/>
      <c r="J1" s="3"/>
      <c r="K1" s="3"/>
    </row>
    <row r="2" spans="1:11" ht="18" customHeight="1">
      <c r="A2" s="1"/>
      <c r="B2" s="2"/>
      <c r="D2" s="45" t="s">
        <v>159</v>
      </c>
      <c r="E2" s="3"/>
      <c r="F2" s="3"/>
      <c r="G2" s="3"/>
      <c r="H2" s="3"/>
      <c r="I2" s="3"/>
      <c r="J2" s="3"/>
      <c r="K2" s="3"/>
    </row>
    <row r="3" spans="1:11" ht="15" customHeight="1">
      <c r="A3" s="1"/>
      <c r="B3" s="2"/>
      <c r="D3" s="45" t="s">
        <v>206</v>
      </c>
      <c r="E3" s="3"/>
      <c r="F3" s="1"/>
      <c r="G3" s="3"/>
      <c r="H3" s="3"/>
      <c r="I3" s="3"/>
      <c r="J3" s="3"/>
      <c r="K3" s="3"/>
    </row>
    <row r="4" spans="1:11" ht="26.25" customHeight="1">
      <c r="A4" s="63" t="s">
        <v>160</v>
      </c>
      <c r="B4" s="63"/>
      <c r="C4" s="63"/>
      <c r="D4" s="63"/>
      <c r="E4" s="63"/>
      <c r="F4" s="63"/>
      <c r="G4" s="3"/>
      <c r="H4" s="3"/>
      <c r="I4" s="3"/>
      <c r="J4" s="3"/>
      <c r="K4" s="3"/>
    </row>
    <row r="5" spans="1:11" ht="15.75" customHeight="1">
      <c r="A5" s="1"/>
      <c r="B5" s="2"/>
      <c r="C5" s="3"/>
      <c r="D5" s="3"/>
      <c r="E5" s="3"/>
      <c r="F5" s="5" t="s">
        <v>156</v>
      </c>
      <c r="G5" s="3"/>
      <c r="H5" s="3"/>
      <c r="I5" s="3"/>
      <c r="J5" s="3"/>
      <c r="K5" s="3"/>
    </row>
    <row r="6" spans="1:11" ht="17.25" customHeight="1">
      <c r="A6" s="64" t="s">
        <v>143</v>
      </c>
      <c r="B6" s="65" t="s">
        <v>155</v>
      </c>
      <c r="C6" s="65" t="s">
        <v>144</v>
      </c>
      <c r="D6" s="62" t="s">
        <v>145</v>
      </c>
      <c r="E6" s="62"/>
      <c r="F6" s="66" t="s">
        <v>146</v>
      </c>
      <c r="G6" s="3"/>
      <c r="H6" s="3"/>
      <c r="I6" s="3"/>
      <c r="J6" s="3"/>
      <c r="K6" s="3"/>
    </row>
    <row r="7" spans="1:11" ht="47.25">
      <c r="A7" s="64"/>
      <c r="B7" s="65"/>
      <c r="C7" s="65"/>
      <c r="D7" s="34" t="s">
        <v>146</v>
      </c>
      <c r="E7" s="35" t="s">
        <v>147</v>
      </c>
      <c r="F7" s="66"/>
      <c r="G7" s="3"/>
      <c r="H7" s="3"/>
      <c r="I7" s="3"/>
      <c r="J7" s="3"/>
      <c r="K7" s="3"/>
    </row>
    <row r="8" spans="1:11" ht="17.25" customHeight="1">
      <c r="A8" s="36">
        <v>1</v>
      </c>
      <c r="B8" s="37">
        <v>2</v>
      </c>
      <c r="C8" s="36">
        <v>3</v>
      </c>
      <c r="D8" s="36">
        <v>4</v>
      </c>
      <c r="E8" s="36">
        <v>5</v>
      </c>
      <c r="F8" s="36" t="s">
        <v>148</v>
      </c>
      <c r="G8" s="3"/>
      <c r="H8" s="3"/>
      <c r="I8" s="3"/>
      <c r="J8" s="3"/>
      <c r="K8" s="3"/>
    </row>
    <row r="9" spans="1:11" ht="17.25" customHeight="1">
      <c r="A9" s="51">
        <v>10000000</v>
      </c>
      <c r="B9" s="52" t="s">
        <v>171</v>
      </c>
      <c r="C9" s="46">
        <f aca="true" t="shared" si="0" ref="C9:E11">C10</f>
        <v>-50000</v>
      </c>
      <c r="D9" s="46">
        <f t="shared" si="0"/>
        <v>0</v>
      </c>
      <c r="E9" s="46">
        <f t="shared" si="0"/>
        <v>0</v>
      </c>
      <c r="F9" s="46">
        <f aca="true" t="shared" si="1" ref="F9:F22">SUM(D9,C9)</f>
        <v>-50000</v>
      </c>
      <c r="G9" s="3"/>
      <c r="H9" s="3"/>
      <c r="I9" s="3"/>
      <c r="J9" s="3"/>
      <c r="K9" s="3"/>
    </row>
    <row r="10" spans="1:11" ht="31.5">
      <c r="A10" s="51">
        <v>11000000</v>
      </c>
      <c r="B10" s="53" t="s">
        <v>172</v>
      </c>
      <c r="C10" s="46">
        <f t="shared" si="0"/>
        <v>-50000</v>
      </c>
      <c r="D10" s="46">
        <f t="shared" si="0"/>
        <v>0</v>
      </c>
      <c r="E10" s="46">
        <f t="shared" si="0"/>
        <v>0</v>
      </c>
      <c r="F10" s="46">
        <f t="shared" si="1"/>
        <v>-50000</v>
      </c>
      <c r="G10" s="3"/>
      <c r="H10" s="3"/>
      <c r="I10" s="3"/>
      <c r="J10" s="3"/>
      <c r="K10" s="3"/>
    </row>
    <row r="11" spans="1:11" ht="16.5">
      <c r="A11" s="51">
        <v>11020000</v>
      </c>
      <c r="B11" s="53" t="s">
        <v>173</v>
      </c>
      <c r="C11" s="46">
        <f t="shared" si="0"/>
        <v>-50000</v>
      </c>
      <c r="D11" s="46">
        <f t="shared" si="0"/>
        <v>0</v>
      </c>
      <c r="E11" s="46">
        <f t="shared" si="0"/>
        <v>0</v>
      </c>
      <c r="F11" s="46">
        <f t="shared" si="1"/>
        <v>-50000</v>
      </c>
      <c r="G11" s="3"/>
      <c r="H11" s="3"/>
      <c r="I11" s="3"/>
      <c r="J11" s="3"/>
      <c r="K11" s="3"/>
    </row>
    <row r="12" spans="1:11" ht="31.5">
      <c r="A12" s="54">
        <v>11020200</v>
      </c>
      <c r="B12" s="55" t="s">
        <v>174</v>
      </c>
      <c r="C12" s="47">
        <v>-50000</v>
      </c>
      <c r="D12" s="47">
        <v>0</v>
      </c>
      <c r="E12" s="47">
        <v>0</v>
      </c>
      <c r="F12" s="46">
        <f t="shared" si="1"/>
        <v>-50000</v>
      </c>
      <c r="G12" s="3"/>
      <c r="H12" s="3"/>
      <c r="I12" s="3"/>
      <c r="J12" s="3"/>
      <c r="K12" s="3"/>
    </row>
    <row r="13" spans="1:11" ht="16.5">
      <c r="A13" s="51">
        <v>20000000</v>
      </c>
      <c r="B13" s="52" t="s">
        <v>180</v>
      </c>
      <c r="C13" s="46">
        <f>C14+C16+C19</f>
        <v>50000</v>
      </c>
      <c r="D13" s="46">
        <f>D14+D16+D19</f>
        <v>0</v>
      </c>
      <c r="E13" s="46">
        <f>E14+E16+E19</f>
        <v>0</v>
      </c>
      <c r="F13" s="46">
        <f t="shared" si="1"/>
        <v>50000</v>
      </c>
      <c r="G13" s="3"/>
      <c r="H13" s="3"/>
      <c r="I13" s="3"/>
      <c r="J13" s="3"/>
      <c r="K13" s="3"/>
    </row>
    <row r="14" spans="1:11" ht="31.5">
      <c r="A14" s="51">
        <v>21000000</v>
      </c>
      <c r="B14" s="56" t="s">
        <v>181</v>
      </c>
      <c r="C14" s="46">
        <f>C15</f>
        <v>1500000</v>
      </c>
      <c r="D14" s="46">
        <f>D15</f>
        <v>0</v>
      </c>
      <c r="E14" s="46">
        <f>E15</f>
        <v>0</v>
      </c>
      <c r="F14" s="46">
        <f t="shared" si="1"/>
        <v>1500000</v>
      </c>
      <c r="G14" s="3"/>
      <c r="H14" s="3"/>
      <c r="I14" s="3"/>
      <c r="J14" s="3"/>
      <c r="K14" s="3"/>
    </row>
    <row r="15" spans="1:11" ht="31.5">
      <c r="A15" s="54" t="s">
        <v>182</v>
      </c>
      <c r="B15" s="55" t="s">
        <v>183</v>
      </c>
      <c r="C15" s="47">
        <v>1500000</v>
      </c>
      <c r="D15" s="47">
        <v>0</v>
      </c>
      <c r="E15" s="47">
        <v>0</v>
      </c>
      <c r="F15" s="46">
        <f t="shared" si="1"/>
        <v>1500000</v>
      </c>
      <c r="G15" s="3"/>
      <c r="H15" s="3"/>
      <c r="I15" s="3"/>
      <c r="J15" s="3"/>
      <c r="K15" s="3"/>
    </row>
    <row r="16" spans="1:11" ht="31.5">
      <c r="A16" s="51">
        <v>22000000</v>
      </c>
      <c r="B16" s="56" t="s">
        <v>175</v>
      </c>
      <c r="C16" s="46">
        <f aca="true" t="shared" si="2" ref="C16:E17">C17</f>
        <v>-150000</v>
      </c>
      <c r="D16" s="46">
        <f t="shared" si="2"/>
        <v>0</v>
      </c>
      <c r="E16" s="46">
        <f t="shared" si="2"/>
        <v>0</v>
      </c>
      <c r="F16" s="46">
        <f t="shared" si="1"/>
        <v>-150000</v>
      </c>
      <c r="G16" s="3"/>
      <c r="H16" s="3"/>
      <c r="I16" s="3"/>
      <c r="J16" s="3"/>
      <c r="K16" s="3"/>
    </row>
    <row r="17" spans="1:11" ht="21.75" customHeight="1">
      <c r="A17" s="57">
        <v>22080000</v>
      </c>
      <c r="B17" s="53" t="s">
        <v>176</v>
      </c>
      <c r="C17" s="46">
        <f t="shared" si="2"/>
        <v>-150000</v>
      </c>
      <c r="D17" s="46">
        <f t="shared" si="2"/>
        <v>0</v>
      </c>
      <c r="E17" s="46">
        <f t="shared" si="2"/>
        <v>0</v>
      </c>
      <c r="F17" s="46">
        <f t="shared" si="1"/>
        <v>-150000</v>
      </c>
      <c r="G17" s="3"/>
      <c r="H17" s="3"/>
      <c r="I17" s="3"/>
      <c r="J17" s="3"/>
      <c r="K17" s="3"/>
    </row>
    <row r="18" spans="1:11" ht="47.25">
      <c r="A18" s="54">
        <v>22080400</v>
      </c>
      <c r="B18" s="55" t="s">
        <v>177</v>
      </c>
      <c r="C18" s="47">
        <v>-150000</v>
      </c>
      <c r="D18" s="47">
        <v>0</v>
      </c>
      <c r="E18" s="47">
        <v>0</v>
      </c>
      <c r="F18" s="46">
        <f t="shared" si="1"/>
        <v>-150000</v>
      </c>
      <c r="G18" s="3"/>
      <c r="H18" s="3"/>
      <c r="I18" s="3"/>
      <c r="J18" s="3"/>
      <c r="K18" s="3"/>
    </row>
    <row r="19" spans="1:11" ht="20.25" customHeight="1">
      <c r="A19" s="51">
        <v>24000000</v>
      </c>
      <c r="B19" s="56" t="s">
        <v>178</v>
      </c>
      <c r="C19" s="46">
        <f aca="true" t="shared" si="3" ref="C19:E20">C20</f>
        <v>-1300000</v>
      </c>
      <c r="D19" s="46">
        <f t="shared" si="3"/>
        <v>0</v>
      </c>
      <c r="E19" s="46">
        <f t="shared" si="3"/>
        <v>0</v>
      </c>
      <c r="F19" s="46">
        <f t="shared" si="1"/>
        <v>-1300000</v>
      </c>
      <c r="G19" s="3"/>
      <c r="H19" s="3"/>
      <c r="I19" s="3"/>
      <c r="J19" s="3"/>
      <c r="K19" s="3"/>
    </row>
    <row r="20" spans="1:11" ht="16.5">
      <c r="A20" s="57">
        <v>24060000</v>
      </c>
      <c r="B20" s="53" t="s">
        <v>179</v>
      </c>
      <c r="C20" s="46">
        <f t="shared" si="3"/>
        <v>-1300000</v>
      </c>
      <c r="D20" s="46">
        <f t="shared" si="3"/>
        <v>0</v>
      </c>
      <c r="E20" s="46">
        <f t="shared" si="3"/>
        <v>0</v>
      </c>
      <c r="F20" s="46">
        <f t="shared" si="1"/>
        <v>-1300000</v>
      </c>
      <c r="G20" s="3"/>
      <c r="H20" s="3"/>
      <c r="I20" s="3"/>
      <c r="J20" s="3"/>
      <c r="K20" s="3"/>
    </row>
    <row r="21" spans="1:11" ht="16.5">
      <c r="A21" s="58">
        <v>24060300</v>
      </c>
      <c r="B21" s="59" t="s">
        <v>179</v>
      </c>
      <c r="C21" s="47">
        <v>-1300000</v>
      </c>
      <c r="D21" s="47">
        <v>0</v>
      </c>
      <c r="E21" s="47">
        <v>0</v>
      </c>
      <c r="F21" s="46">
        <f t="shared" si="1"/>
        <v>-1300000</v>
      </c>
      <c r="G21" s="3"/>
      <c r="H21" s="3"/>
      <c r="I21" s="3"/>
      <c r="J21" s="3"/>
      <c r="K21" s="3"/>
    </row>
    <row r="22" spans="1:11" ht="18.75">
      <c r="A22" s="58"/>
      <c r="B22" s="60" t="s">
        <v>184</v>
      </c>
      <c r="C22" s="46">
        <f>C13+C9</f>
        <v>0</v>
      </c>
      <c r="D22" s="46">
        <f>D13+D9</f>
        <v>0</v>
      </c>
      <c r="E22" s="46">
        <f>E13+E9</f>
        <v>0</v>
      </c>
      <c r="F22" s="46">
        <f t="shared" si="1"/>
        <v>0</v>
      </c>
      <c r="G22" s="3"/>
      <c r="H22" s="3"/>
      <c r="I22" s="3"/>
      <c r="J22" s="3"/>
      <c r="K22" s="3"/>
    </row>
    <row r="23" spans="1:11" ht="31.5">
      <c r="A23" s="40">
        <v>40000000</v>
      </c>
      <c r="B23" s="42" t="s">
        <v>149</v>
      </c>
      <c r="C23" s="46">
        <f>C24</f>
        <v>226727337</v>
      </c>
      <c r="D23" s="46">
        <f>D24</f>
        <v>22197690.68</v>
      </c>
      <c r="E23" s="46">
        <f>E24</f>
        <v>3357474</v>
      </c>
      <c r="F23" s="46">
        <f>SUM(D23,C23)</f>
        <v>248925027.68</v>
      </c>
      <c r="G23" s="6"/>
      <c r="H23" s="6"/>
      <c r="I23" s="6"/>
      <c r="J23" s="3"/>
      <c r="K23" s="3"/>
    </row>
    <row r="24" spans="1:11" ht="16.5">
      <c r="A24" s="40">
        <v>41000000</v>
      </c>
      <c r="B24" s="42" t="s">
        <v>150</v>
      </c>
      <c r="C24" s="46">
        <f>C27+C25</f>
        <v>226727337</v>
      </c>
      <c r="D24" s="46">
        <f>D27+D25</f>
        <v>22197690.68</v>
      </c>
      <c r="E24" s="46">
        <f>E27+E25</f>
        <v>3357474</v>
      </c>
      <c r="F24" s="46">
        <f>SUM(D24,C24)</f>
        <v>248925027.68</v>
      </c>
      <c r="G24" s="6"/>
      <c r="H24" s="6"/>
      <c r="I24" s="6"/>
      <c r="J24" s="3"/>
      <c r="K24" s="3"/>
    </row>
    <row r="25" spans="1:11" ht="16.5">
      <c r="A25" s="40" t="s">
        <v>188</v>
      </c>
      <c r="B25" s="42" t="s">
        <v>189</v>
      </c>
      <c r="C25" s="46">
        <f>C26</f>
        <v>27974100</v>
      </c>
      <c r="D25" s="46">
        <f>D26</f>
        <v>0</v>
      </c>
      <c r="E25" s="46">
        <f>E26</f>
        <v>0</v>
      </c>
      <c r="F25" s="46">
        <f>C25+D25</f>
        <v>27974100</v>
      </c>
      <c r="G25" s="6"/>
      <c r="H25" s="6"/>
      <c r="I25" s="6"/>
      <c r="J25" s="3"/>
      <c r="K25" s="3"/>
    </row>
    <row r="26" spans="1:11" ht="47.25">
      <c r="A26" s="61">
        <v>41021800</v>
      </c>
      <c r="B26" s="43" t="s">
        <v>190</v>
      </c>
      <c r="C26" s="47">
        <v>27974100</v>
      </c>
      <c r="D26" s="47">
        <v>0</v>
      </c>
      <c r="E26" s="47">
        <v>0</v>
      </c>
      <c r="F26" s="46">
        <f>C26+D26</f>
        <v>27974100</v>
      </c>
      <c r="G26" s="6"/>
      <c r="H26" s="6"/>
      <c r="I26" s="6"/>
      <c r="J26" s="3"/>
      <c r="K26" s="3"/>
    </row>
    <row r="27" spans="1:11" s="9" customFormat="1" ht="16.5">
      <c r="A27" s="41">
        <v>41030000</v>
      </c>
      <c r="B27" s="42" t="s">
        <v>151</v>
      </c>
      <c r="C27" s="46">
        <f>C30+C33+C36+C44+C46+C35+C47+C29+C28</f>
        <v>198753237</v>
      </c>
      <c r="D27" s="46">
        <f>D30+D33+D36+D44+D46+D35+D47+D29+D28</f>
        <v>22197690.68</v>
      </c>
      <c r="E27" s="46">
        <f>E30+E33+E36+E44+E46+E35+E47+E29+E28</f>
        <v>3357474</v>
      </c>
      <c r="F27" s="46">
        <f>SUM(D27,C27)</f>
        <v>220950927.68</v>
      </c>
      <c r="G27" s="7"/>
      <c r="H27" s="7"/>
      <c r="I27" s="7"/>
      <c r="J27" s="8"/>
      <c r="K27" s="8"/>
    </row>
    <row r="28" spans="1:11" s="9" customFormat="1" ht="78.75">
      <c r="A28" s="44" t="s">
        <v>198</v>
      </c>
      <c r="B28" s="43" t="s">
        <v>199</v>
      </c>
      <c r="C28" s="47">
        <f>76794100+122426900</f>
        <v>199221000</v>
      </c>
      <c r="D28" s="47">
        <v>0</v>
      </c>
      <c r="E28" s="47">
        <v>0</v>
      </c>
      <c r="F28" s="46">
        <f aca="true" t="shared" si="4" ref="F28:F35">C28+D28</f>
        <v>199221000</v>
      </c>
      <c r="G28" s="7"/>
      <c r="H28" s="7"/>
      <c r="I28" s="7"/>
      <c r="J28" s="8"/>
      <c r="K28" s="8"/>
    </row>
    <row r="29" spans="1:11" s="9" customFormat="1" ht="110.25">
      <c r="A29" s="44" t="s">
        <v>196</v>
      </c>
      <c r="B29" s="43" t="s">
        <v>197</v>
      </c>
      <c r="C29" s="47">
        <v>-3088600</v>
      </c>
      <c r="D29" s="47">
        <v>0</v>
      </c>
      <c r="E29" s="47">
        <v>0</v>
      </c>
      <c r="F29" s="46">
        <f t="shared" si="4"/>
        <v>-3088600</v>
      </c>
      <c r="G29" s="7"/>
      <c r="H29" s="7"/>
      <c r="I29" s="7"/>
      <c r="J29" s="8"/>
      <c r="K29" s="8"/>
    </row>
    <row r="30" spans="1:11" s="9" customFormat="1" ht="78.75">
      <c r="A30" s="44" t="s">
        <v>163</v>
      </c>
      <c r="B30" s="43" t="s">
        <v>164</v>
      </c>
      <c r="C30" s="47">
        <f>C32+C31</f>
        <v>0</v>
      </c>
      <c r="D30" s="47">
        <f>D32+D31</f>
        <v>6215130</v>
      </c>
      <c r="E30" s="47">
        <f>E32</f>
        <v>0</v>
      </c>
      <c r="F30" s="46">
        <f t="shared" si="4"/>
        <v>6215130</v>
      </c>
      <c r="G30" s="7"/>
      <c r="H30" s="7"/>
      <c r="I30" s="7"/>
      <c r="J30" s="8"/>
      <c r="K30" s="8"/>
    </row>
    <row r="31" spans="1:11" s="9" customFormat="1" ht="31.5">
      <c r="A31" s="44" t="s">
        <v>157</v>
      </c>
      <c r="B31" s="43" t="s">
        <v>200</v>
      </c>
      <c r="C31" s="47">
        <v>0</v>
      </c>
      <c r="D31" s="47">
        <f>1200000+824374</f>
        <v>2024374</v>
      </c>
      <c r="E31" s="47">
        <f>E33</f>
        <v>0</v>
      </c>
      <c r="F31" s="46">
        <f t="shared" si="4"/>
        <v>2024374</v>
      </c>
      <c r="G31" s="7"/>
      <c r="H31" s="7"/>
      <c r="I31" s="7"/>
      <c r="J31" s="8"/>
      <c r="K31" s="8"/>
    </row>
    <row r="32" spans="1:11" s="9" customFormat="1" ht="16.5">
      <c r="A32" s="44"/>
      <c r="B32" s="43" t="s">
        <v>201</v>
      </c>
      <c r="C32" s="47">
        <v>0</v>
      </c>
      <c r="D32" s="47">
        <v>4190756</v>
      </c>
      <c r="E32" s="47">
        <v>0</v>
      </c>
      <c r="F32" s="46">
        <f t="shared" si="4"/>
        <v>4190756</v>
      </c>
      <c r="G32" s="7"/>
      <c r="H32" s="7"/>
      <c r="I32" s="7"/>
      <c r="J32" s="8"/>
      <c r="K32" s="8"/>
    </row>
    <row r="33" spans="1:11" s="9" customFormat="1" ht="48" customHeight="1">
      <c r="A33" s="50" t="s">
        <v>168</v>
      </c>
      <c r="B33" s="43" t="s">
        <v>169</v>
      </c>
      <c r="C33" s="47">
        <f>SUM(C34:C34)</f>
        <v>1651337</v>
      </c>
      <c r="D33" s="47">
        <f>SUM(D34:D34)</f>
        <v>0</v>
      </c>
      <c r="E33" s="47">
        <f>SUM(E34:E34)</f>
        <v>0</v>
      </c>
      <c r="F33" s="46">
        <f t="shared" si="4"/>
        <v>1651337</v>
      </c>
      <c r="G33" s="7"/>
      <c r="H33" s="7"/>
      <c r="I33" s="7"/>
      <c r="J33" s="8"/>
      <c r="K33" s="8"/>
    </row>
    <row r="34" spans="1:11" s="9" customFormat="1" ht="16.5">
      <c r="A34" s="50" t="s">
        <v>157</v>
      </c>
      <c r="B34" s="43" t="s">
        <v>170</v>
      </c>
      <c r="C34" s="47">
        <v>1651337</v>
      </c>
      <c r="D34" s="47">
        <v>0</v>
      </c>
      <c r="E34" s="47">
        <v>0</v>
      </c>
      <c r="F34" s="46">
        <f t="shared" si="4"/>
        <v>1651337</v>
      </c>
      <c r="G34" s="7"/>
      <c r="H34" s="7"/>
      <c r="I34" s="7"/>
      <c r="J34" s="8"/>
      <c r="K34" s="8"/>
    </row>
    <row r="35" spans="1:11" s="9" customFormat="1" ht="63">
      <c r="A35" s="50">
        <v>41034800</v>
      </c>
      <c r="B35" s="43" t="s">
        <v>191</v>
      </c>
      <c r="C35" s="47">
        <v>838200</v>
      </c>
      <c r="D35" s="47">
        <v>0</v>
      </c>
      <c r="E35" s="47">
        <v>0</v>
      </c>
      <c r="F35" s="46">
        <f t="shared" si="4"/>
        <v>838200</v>
      </c>
      <c r="G35" s="7"/>
      <c r="H35" s="7"/>
      <c r="I35" s="7"/>
      <c r="J35" s="8"/>
      <c r="K35" s="8"/>
    </row>
    <row r="36" spans="1:11" ht="16.5">
      <c r="A36" s="44" t="s">
        <v>153</v>
      </c>
      <c r="B36" s="43" t="s">
        <v>154</v>
      </c>
      <c r="C36" s="47">
        <f>C37+C38+C39+C40+C41+C42+C43</f>
        <v>41000</v>
      </c>
      <c r="D36" s="47">
        <f>D37+D38+D39+D40+D41+D42+D43</f>
        <v>2103729.6799999997</v>
      </c>
      <c r="E36" s="47">
        <f>E37+E38+E39+E40+E41+E42+E43</f>
        <v>1950043</v>
      </c>
      <c r="F36" s="46">
        <f aca="true" t="shared" si="5" ref="F36:F45">C36+D36</f>
        <v>2144729.6799999997</v>
      </c>
      <c r="G36" s="6"/>
      <c r="H36" s="6"/>
      <c r="I36" s="6"/>
      <c r="J36" s="3"/>
      <c r="K36" s="3"/>
    </row>
    <row r="37" spans="1:11" ht="78.75">
      <c r="A37" s="44" t="s">
        <v>157</v>
      </c>
      <c r="B37" s="43" t="s">
        <v>185</v>
      </c>
      <c r="C37" s="47">
        <v>0</v>
      </c>
      <c r="D37" s="47">
        <f>39750.78+64027.9</f>
        <v>103778.68</v>
      </c>
      <c r="E37" s="47">
        <v>0</v>
      </c>
      <c r="F37" s="46">
        <f t="shared" si="5"/>
        <v>103778.68</v>
      </c>
      <c r="G37" s="6"/>
      <c r="H37" s="6"/>
      <c r="I37" s="6"/>
      <c r="J37" s="3"/>
      <c r="K37" s="3"/>
    </row>
    <row r="38" spans="1:11" ht="63">
      <c r="A38" s="44"/>
      <c r="B38" s="43" t="s">
        <v>204</v>
      </c>
      <c r="C38" s="47">
        <v>41000</v>
      </c>
      <c r="D38" s="47">
        <v>9000</v>
      </c>
      <c r="E38" s="47">
        <v>9000</v>
      </c>
      <c r="F38" s="46">
        <f t="shared" si="5"/>
        <v>50000</v>
      </c>
      <c r="G38" s="6"/>
      <c r="H38" s="6"/>
      <c r="I38" s="6"/>
      <c r="J38" s="3"/>
      <c r="K38" s="3"/>
    </row>
    <row r="39" spans="1:11" ht="110.25">
      <c r="A39" s="44"/>
      <c r="B39" s="43" t="s">
        <v>202</v>
      </c>
      <c r="C39" s="47">
        <v>0</v>
      </c>
      <c r="D39" s="47">
        <v>49908</v>
      </c>
      <c r="E39" s="47">
        <v>0</v>
      </c>
      <c r="F39" s="46">
        <f t="shared" si="5"/>
        <v>49908</v>
      </c>
      <c r="G39" s="6"/>
      <c r="H39" s="6"/>
      <c r="I39" s="6"/>
      <c r="J39" s="3"/>
      <c r="K39" s="3"/>
    </row>
    <row r="40" spans="1:11" ht="51.75" customHeight="1">
      <c r="A40" s="44"/>
      <c r="B40" s="43" t="s">
        <v>205</v>
      </c>
      <c r="C40" s="47">
        <v>0</v>
      </c>
      <c r="D40" s="47">
        <v>30000</v>
      </c>
      <c r="E40" s="47">
        <v>30000</v>
      </c>
      <c r="F40" s="46">
        <f t="shared" si="5"/>
        <v>30000</v>
      </c>
      <c r="G40" s="6"/>
      <c r="H40" s="6"/>
      <c r="I40" s="6"/>
      <c r="J40" s="3"/>
      <c r="K40" s="3"/>
    </row>
    <row r="41" spans="1:11" ht="47.25">
      <c r="A41" s="44"/>
      <c r="B41" s="43" t="s">
        <v>186</v>
      </c>
      <c r="C41" s="47">
        <v>0</v>
      </c>
      <c r="D41" s="47">
        <v>1326043</v>
      </c>
      <c r="E41" s="47">
        <v>1326043</v>
      </c>
      <c r="F41" s="46">
        <f t="shared" si="5"/>
        <v>1326043</v>
      </c>
      <c r="G41" s="6"/>
      <c r="H41" s="6"/>
      <c r="I41" s="6"/>
      <c r="J41" s="3"/>
      <c r="K41" s="3"/>
    </row>
    <row r="42" spans="1:11" ht="63">
      <c r="A42" s="44"/>
      <c r="B42" s="43" t="s">
        <v>195</v>
      </c>
      <c r="C42" s="47">
        <v>0</v>
      </c>
      <c r="D42" s="47">
        <v>300000</v>
      </c>
      <c r="E42" s="47">
        <v>300000</v>
      </c>
      <c r="F42" s="46">
        <f t="shared" si="5"/>
        <v>300000</v>
      </c>
      <c r="G42" s="6"/>
      <c r="H42" s="6"/>
      <c r="I42" s="6"/>
      <c r="J42" s="3"/>
      <c r="K42" s="3"/>
    </row>
    <row r="43" spans="1:11" ht="78.75">
      <c r="A43" s="44"/>
      <c r="B43" s="43" t="s">
        <v>203</v>
      </c>
      <c r="C43" s="47">
        <v>0</v>
      </c>
      <c r="D43" s="47">
        <v>285000</v>
      </c>
      <c r="E43" s="47">
        <v>285000</v>
      </c>
      <c r="F43" s="46">
        <f t="shared" si="5"/>
        <v>285000</v>
      </c>
      <c r="G43" s="6"/>
      <c r="H43" s="6"/>
      <c r="I43" s="6"/>
      <c r="J43" s="3"/>
      <c r="K43" s="3"/>
    </row>
    <row r="44" spans="1:11" ht="63">
      <c r="A44" s="44" t="s">
        <v>161</v>
      </c>
      <c r="B44" s="43" t="s">
        <v>162</v>
      </c>
      <c r="C44" s="47">
        <v>0</v>
      </c>
      <c r="D44" s="47">
        <f>D45</f>
        <v>1407431</v>
      </c>
      <c r="E44" s="47">
        <f>E45</f>
        <v>1407431</v>
      </c>
      <c r="F44" s="46">
        <f t="shared" si="5"/>
        <v>1407431</v>
      </c>
      <c r="G44" s="6"/>
      <c r="H44" s="6"/>
      <c r="I44" s="6"/>
      <c r="J44" s="3"/>
      <c r="K44" s="3"/>
    </row>
    <row r="45" spans="1:11" ht="16.5">
      <c r="A45" s="44" t="s">
        <v>157</v>
      </c>
      <c r="B45" s="43" t="s">
        <v>167</v>
      </c>
      <c r="C45" s="47">
        <v>0</v>
      </c>
      <c r="D45" s="47">
        <v>1407431</v>
      </c>
      <c r="E45" s="47">
        <v>1407431</v>
      </c>
      <c r="F45" s="46">
        <f t="shared" si="5"/>
        <v>1407431</v>
      </c>
      <c r="G45" s="6"/>
      <c r="H45" s="6"/>
      <c r="I45" s="6"/>
      <c r="J45" s="3"/>
      <c r="K45" s="3"/>
    </row>
    <row r="46" spans="1:11" ht="189" customHeight="1">
      <c r="A46" s="44" t="s">
        <v>187</v>
      </c>
      <c r="B46" s="43" t="s">
        <v>192</v>
      </c>
      <c r="C46" s="47">
        <v>0</v>
      </c>
      <c r="D46" s="47">
        <f>3166000+9305400</f>
        <v>12471400</v>
      </c>
      <c r="E46" s="47">
        <v>0</v>
      </c>
      <c r="F46" s="46">
        <f>C46+D46</f>
        <v>12471400</v>
      </c>
      <c r="G46" s="6"/>
      <c r="H46" s="6"/>
      <c r="I46" s="6"/>
      <c r="J46" s="3"/>
      <c r="K46" s="3"/>
    </row>
    <row r="47" spans="1:11" ht="67.5" customHeight="1">
      <c r="A47" s="44" t="s">
        <v>193</v>
      </c>
      <c r="B47" s="43" t="s">
        <v>194</v>
      </c>
      <c r="C47" s="47">
        <v>90300</v>
      </c>
      <c r="D47" s="47">
        <v>0</v>
      </c>
      <c r="E47" s="47">
        <v>0</v>
      </c>
      <c r="F47" s="46">
        <f>C47+D47</f>
        <v>90300</v>
      </c>
      <c r="G47" s="6"/>
      <c r="H47" s="6"/>
      <c r="I47" s="6"/>
      <c r="J47" s="3"/>
      <c r="K47" s="3"/>
    </row>
    <row r="48" spans="1:11" s="12" customFormat="1" ht="18.75" customHeight="1">
      <c r="A48" s="38"/>
      <c r="B48" s="39" t="s">
        <v>152</v>
      </c>
      <c r="C48" s="48">
        <f>C23+C22</f>
        <v>226727337</v>
      </c>
      <c r="D48" s="48">
        <f>D23+D22</f>
        <v>22197690.68</v>
      </c>
      <c r="E48" s="48">
        <f>E23+E22</f>
        <v>3357474</v>
      </c>
      <c r="F48" s="48">
        <f>C48+D48</f>
        <v>248925027.68</v>
      </c>
      <c r="G48" s="10"/>
      <c r="H48" s="10"/>
      <c r="I48" s="10"/>
      <c r="J48" s="11"/>
      <c r="K48" s="11"/>
    </row>
    <row r="49" spans="1:11" s="12" customFormat="1" ht="54.75" customHeight="1">
      <c r="A49" s="13"/>
      <c r="B49" s="14"/>
      <c r="C49" s="19"/>
      <c r="D49" s="15"/>
      <c r="E49" s="15"/>
      <c r="F49" s="15"/>
      <c r="G49" s="10"/>
      <c r="H49" s="10"/>
      <c r="I49" s="10"/>
      <c r="J49" s="11"/>
      <c r="K49" s="11"/>
    </row>
    <row r="50" spans="1:11" s="12" customFormat="1" ht="18.75" customHeight="1">
      <c r="A50" s="49" t="s">
        <v>165</v>
      </c>
      <c r="B50" s="49"/>
      <c r="C50" s="49"/>
      <c r="D50" s="49"/>
      <c r="E50" s="49"/>
      <c r="F50" s="49" t="s">
        <v>166</v>
      </c>
      <c r="G50" s="10"/>
      <c r="H50" s="10"/>
      <c r="I50" s="10"/>
      <c r="J50" s="11"/>
      <c r="K50" s="11"/>
    </row>
    <row r="51" spans="1:11" ht="12.75">
      <c r="A51" s="20"/>
      <c r="B51" s="21"/>
      <c r="C51" s="22"/>
      <c r="G51" s="6"/>
      <c r="H51" s="6"/>
      <c r="I51" s="6"/>
      <c r="J51" s="3"/>
      <c r="K51" s="3"/>
    </row>
    <row r="52" spans="1:11" ht="23.25" customHeight="1">
      <c r="A52" s="23"/>
      <c r="B52" s="24"/>
      <c r="C52" s="25"/>
      <c r="D52" s="18"/>
      <c r="E52" s="18"/>
      <c r="F52" s="18"/>
      <c r="G52" s="6"/>
      <c r="H52" s="6"/>
      <c r="I52" s="6"/>
      <c r="J52" s="3"/>
      <c r="K52" s="3"/>
    </row>
    <row r="53" spans="1:11" ht="12.75">
      <c r="A53" s="27"/>
      <c r="B53" s="26"/>
      <c r="C53" s="27"/>
      <c r="D53" s="6"/>
      <c r="E53" s="6"/>
      <c r="F53" s="6"/>
      <c r="G53" s="6"/>
      <c r="H53" s="6"/>
      <c r="I53" s="6"/>
      <c r="J53" s="3"/>
      <c r="K53" s="3"/>
    </row>
    <row r="54" spans="1:11" ht="12.75">
      <c r="A54" s="27"/>
      <c r="B54" s="26"/>
      <c r="C54" s="27"/>
      <c r="D54" s="6"/>
      <c r="E54" s="6"/>
      <c r="F54" s="6"/>
      <c r="G54" s="6"/>
      <c r="H54" s="6"/>
      <c r="I54" s="6"/>
      <c r="J54" s="3"/>
      <c r="K54" s="3"/>
    </row>
    <row r="55" spans="1:11" ht="12.75">
      <c r="A55" s="27"/>
      <c r="B55" s="28"/>
      <c r="C55" s="27"/>
      <c r="D55" s="6"/>
      <c r="E55" s="6"/>
      <c r="F55" s="6"/>
      <c r="G55" s="6"/>
      <c r="H55" s="6"/>
      <c r="I55" s="6"/>
      <c r="J55" s="3"/>
      <c r="K55" s="3"/>
    </row>
    <row r="56" spans="1:11" ht="12.75">
      <c r="A56" s="27"/>
      <c r="B56" s="26"/>
      <c r="C56" s="27"/>
      <c r="D56" s="6"/>
      <c r="E56" s="6"/>
      <c r="F56" s="6"/>
      <c r="G56" s="6"/>
      <c r="H56" s="6"/>
      <c r="I56" s="6"/>
      <c r="J56" s="3"/>
      <c r="K56" s="3"/>
    </row>
    <row r="57" spans="1:11" ht="12.75">
      <c r="A57" s="27"/>
      <c r="B57" s="26"/>
      <c r="C57" s="27"/>
      <c r="D57" s="6"/>
      <c r="E57" s="6"/>
      <c r="F57" s="6"/>
      <c r="G57" s="6"/>
      <c r="H57" s="6"/>
      <c r="I57" s="6"/>
      <c r="J57" s="3"/>
      <c r="K57" s="3"/>
    </row>
    <row r="58" spans="1:11" ht="12.75">
      <c r="A58" s="27"/>
      <c r="B58" s="26"/>
      <c r="C58" s="27"/>
      <c r="D58" s="6"/>
      <c r="E58" s="6"/>
      <c r="F58" s="6"/>
      <c r="G58" s="6"/>
      <c r="H58" s="6"/>
      <c r="I58" s="6"/>
      <c r="J58" s="3"/>
      <c r="K58" s="3"/>
    </row>
    <row r="59" spans="1:11" ht="12.75">
      <c r="A59" s="27"/>
      <c r="B59" s="26"/>
      <c r="C59" s="27"/>
      <c r="D59" s="6"/>
      <c r="E59" s="6"/>
      <c r="F59" s="6"/>
      <c r="G59" s="6"/>
      <c r="H59" s="6"/>
      <c r="I59" s="6"/>
      <c r="J59" s="3"/>
      <c r="K59" s="3"/>
    </row>
    <row r="60" spans="1:11" ht="12.75">
      <c r="A60" s="27"/>
      <c r="B60" s="26"/>
      <c r="C60" s="27"/>
      <c r="D60" s="6"/>
      <c r="E60" s="6"/>
      <c r="F60" s="6"/>
      <c r="G60" s="6"/>
      <c r="H60" s="6"/>
      <c r="I60" s="6"/>
      <c r="J60" s="3"/>
      <c r="K60" s="3"/>
    </row>
    <row r="61" spans="1:11" ht="12.75">
      <c r="A61" s="27"/>
      <c r="B61" s="26"/>
      <c r="C61" s="27"/>
      <c r="D61" s="6"/>
      <c r="E61" s="6"/>
      <c r="F61" s="6"/>
      <c r="G61" s="6"/>
      <c r="H61" s="6"/>
      <c r="I61" s="6"/>
      <c r="J61" s="3"/>
      <c r="K61" s="3"/>
    </row>
    <row r="62" spans="1:11" ht="12.75">
      <c r="A62" s="27"/>
      <c r="B62" s="26"/>
      <c r="C62" s="27"/>
      <c r="D62" s="6"/>
      <c r="E62" s="6"/>
      <c r="F62" s="6"/>
      <c r="G62" s="6"/>
      <c r="H62" s="6"/>
      <c r="I62" s="6"/>
      <c r="J62" s="3"/>
      <c r="K62" s="3"/>
    </row>
    <row r="63" spans="1:11" ht="12.75">
      <c r="A63" s="27"/>
      <c r="B63" s="26"/>
      <c r="C63" s="27"/>
      <c r="D63" s="6"/>
      <c r="E63" s="6"/>
      <c r="F63" s="6"/>
      <c r="G63" s="6"/>
      <c r="H63" s="6"/>
      <c r="I63" s="6"/>
      <c r="J63" s="3"/>
      <c r="K63" s="3"/>
    </row>
    <row r="64" spans="1:11" ht="12.75">
      <c r="A64" s="27"/>
      <c r="B64" s="26"/>
      <c r="C64" s="27"/>
      <c r="D64" s="6"/>
      <c r="E64" s="6"/>
      <c r="F64" s="6"/>
      <c r="G64" s="6"/>
      <c r="H64" s="6"/>
      <c r="I64" s="6"/>
      <c r="J64" s="3"/>
      <c r="K64" s="3"/>
    </row>
    <row r="65" spans="1:11" ht="12.75">
      <c r="A65" s="27"/>
      <c r="B65" s="26"/>
      <c r="C65" s="27"/>
      <c r="D65" s="6"/>
      <c r="E65" s="6"/>
      <c r="F65" s="6"/>
      <c r="G65" s="6"/>
      <c r="H65" s="6"/>
      <c r="I65" s="6"/>
      <c r="J65" s="3"/>
      <c r="K65" s="3"/>
    </row>
    <row r="66" spans="1:11" ht="12.75">
      <c r="A66" s="27"/>
      <c r="B66" s="26"/>
      <c r="C66" s="27"/>
      <c r="D66" s="6"/>
      <c r="E66" s="6"/>
      <c r="F66" s="6"/>
      <c r="G66" s="6"/>
      <c r="H66" s="6"/>
      <c r="I66" s="6"/>
      <c r="J66" s="3"/>
      <c r="K66" s="3"/>
    </row>
    <row r="67" spans="1:11" ht="12.75">
      <c r="A67" s="27"/>
      <c r="B67" s="26"/>
      <c r="C67" s="27"/>
      <c r="D67" s="6"/>
      <c r="E67" s="6"/>
      <c r="F67" s="6"/>
      <c r="G67" s="6"/>
      <c r="H67" s="6"/>
      <c r="I67" s="6"/>
      <c r="J67" s="3"/>
      <c r="K67" s="3"/>
    </row>
    <row r="68" spans="1:11" ht="12.75">
      <c r="A68" s="27"/>
      <c r="B68" s="26"/>
      <c r="C68" s="27"/>
      <c r="D68" s="6"/>
      <c r="E68" s="6"/>
      <c r="F68" s="6"/>
      <c r="G68" s="6"/>
      <c r="H68" s="6"/>
      <c r="I68" s="6"/>
      <c r="J68" s="3"/>
      <c r="K68" s="3"/>
    </row>
    <row r="69" spans="1:11" ht="12.75">
      <c r="A69" s="27"/>
      <c r="B69" s="26"/>
      <c r="C69" s="27"/>
      <c r="D69" s="6"/>
      <c r="E69" s="6"/>
      <c r="F69" s="6"/>
      <c r="G69" s="6"/>
      <c r="H69" s="6"/>
      <c r="I69" s="6"/>
      <c r="J69" s="3"/>
      <c r="K69" s="3"/>
    </row>
    <row r="70" spans="1:13" ht="12.75">
      <c r="A70" s="27"/>
      <c r="B70" s="26"/>
      <c r="C70" s="27"/>
      <c r="D70" s="6"/>
      <c r="E70" s="6"/>
      <c r="F70" s="6"/>
      <c r="G70" s="6"/>
      <c r="H70" s="6"/>
      <c r="I70" s="6"/>
      <c r="J70" s="3"/>
      <c r="K70" s="3"/>
      <c r="L70" s="3"/>
      <c r="M70" s="3"/>
    </row>
    <row r="71" spans="1:13" ht="12.75">
      <c r="A71" s="27"/>
      <c r="B71" s="26"/>
      <c r="C71" s="27"/>
      <c r="D71" s="6"/>
      <c r="E71" s="6"/>
      <c r="F71" s="6"/>
      <c r="G71" s="6"/>
      <c r="H71" s="6"/>
      <c r="I71" s="6"/>
      <c r="J71" s="3"/>
      <c r="K71" s="3"/>
      <c r="L71" s="3"/>
      <c r="M71" s="3"/>
    </row>
    <row r="72" spans="1:13" ht="12.75">
      <c r="A72" s="27"/>
      <c r="B72" s="26"/>
      <c r="C72" s="27"/>
      <c r="D72" s="6"/>
      <c r="E72" s="6"/>
      <c r="F72" s="6"/>
      <c r="G72" s="6"/>
      <c r="H72" s="6"/>
      <c r="I72" s="6"/>
      <c r="J72" s="3"/>
      <c r="K72" s="3"/>
      <c r="L72" s="3"/>
      <c r="M72" s="3"/>
    </row>
    <row r="73" spans="1:13" ht="12.75">
      <c r="A73" s="27"/>
      <c r="B73" s="26"/>
      <c r="C73" s="27"/>
      <c r="D73" s="6"/>
      <c r="E73" s="6"/>
      <c r="F73" s="6"/>
      <c r="G73" s="6"/>
      <c r="H73" s="6"/>
      <c r="I73" s="6"/>
      <c r="J73" s="3"/>
      <c r="K73" s="3"/>
      <c r="L73" s="3"/>
      <c r="M73" s="3"/>
    </row>
    <row r="74" spans="1:13" ht="12.75">
      <c r="A74" s="27"/>
      <c r="B74" s="26"/>
      <c r="C74" s="27"/>
      <c r="D74" s="6"/>
      <c r="E74" s="6"/>
      <c r="F74" s="6"/>
      <c r="G74" s="6"/>
      <c r="H74" s="6"/>
      <c r="I74" s="6"/>
      <c r="J74" s="3"/>
      <c r="K74" s="3"/>
      <c r="L74" s="3"/>
      <c r="M74" s="3"/>
    </row>
    <row r="75" spans="1:13" ht="12.75">
      <c r="A75" s="27"/>
      <c r="B75" s="26"/>
      <c r="C75" s="27"/>
      <c r="D75" s="6"/>
      <c r="E75" s="6"/>
      <c r="F75" s="6"/>
      <c r="G75" s="6"/>
      <c r="H75" s="6"/>
      <c r="I75" s="6"/>
      <c r="J75" s="3"/>
      <c r="K75" s="3"/>
      <c r="L75" s="3"/>
      <c r="M75" s="3"/>
    </row>
    <row r="76" spans="1:13" ht="12.75">
      <c r="A76" s="27"/>
      <c r="B76" s="26"/>
      <c r="C76" s="27"/>
      <c r="D76" s="6"/>
      <c r="E76" s="6"/>
      <c r="F76" s="6"/>
      <c r="G76" s="6"/>
      <c r="H76" s="6"/>
      <c r="I76" s="6"/>
      <c r="J76" s="3"/>
      <c r="K76" s="3"/>
      <c r="L76" s="3"/>
      <c r="M76" s="3"/>
    </row>
    <row r="77" spans="1:13" ht="12.75">
      <c r="A77" s="27"/>
      <c r="B77" s="26"/>
      <c r="C77" s="27"/>
      <c r="D77" s="6"/>
      <c r="E77" s="6"/>
      <c r="F77" s="6"/>
      <c r="G77" s="6"/>
      <c r="H77" s="6"/>
      <c r="I77" s="6"/>
      <c r="J77" s="3"/>
      <c r="K77" s="3"/>
      <c r="L77" s="3"/>
      <c r="M77" s="3"/>
    </row>
    <row r="78" spans="1:13" ht="12.75">
      <c r="A78" s="27"/>
      <c r="B78" s="26"/>
      <c r="C78" s="27"/>
      <c r="D78" s="6"/>
      <c r="E78" s="6"/>
      <c r="F78" s="6"/>
      <c r="G78" s="6"/>
      <c r="H78" s="6"/>
      <c r="I78" s="6"/>
      <c r="J78" s="3"/>
      <c r="K78" s="3"/>
      <c r="L78" s="3"/>
      <c r="M78" s="3"/>
    </row>
    <row r="79" spans="1:13" ht="12.75">
      <c r="A79" s="27"/>
      <c r="B79" s="26"/>
      <c r="C79" s="27"/>
      <c r="D79" s="6"/>
      <c r="E79" s="6"/>
      <c r="F79" s="6"/>
      <c r="G79" s="6"/>
      <c r="H79" s="6"/>
      <c r="I79" s="6"/>
      <c r="J79" s="3"/>
      <c r="K79" s="3"/>
      <c r="L79" s="3"/>
      <c r="M79" s="3"/>
    </row>
    <row r="80" spans="1:13" ht="12.75">
      <c r="A80" s="27"/>
      <c r="B80" s="26"/>
      <c r="C80" s="27"/>
      <c r="D80" s="6"/>
      <c r="E80" s="6"/>
      <c r="F80" s="6"/>
      <c r="G80" s="6"/>
      <c r="H80" s="6"/>
      <c r="I80" s="6"/>
      <c r="J80" s="3"/>
      <c r="K80" s="3"/>
      <c r="L80" s="3"/>
      <c r="M80" s="3"/>
    </row>
    <row r="81" spans="1:13" ht="12.75">
      <c r="A81" s="27"/>
      <c r="B81" s="26"/>
      <c r="C81" s="27"/>
      <c r="D81" s="6"/>
      <c r="E81" s="6"/>
      <c r="F81" s="6"/>
      <c r="G81" s="6"/>
      <c r="H81" s="6"/>
      <c r="I81" s="6"/>
      <c r="J81" s="3"/>
      <c r="K81" s="3"/>
      <c r="L81" s="3"/>
      <c r="M81" s="3"/>
    </row>
    <row r="82" spans="1:13" ht="12.75">
      <c r="A82" s="27"/>
      <c r="B82" s="26"/>
      <c r="C82" s="27"/>
      <c r="D82" s="6"/>
      <c r="E82" s="6"/>
      <c r="F82" s="6"/>
      <c r="G82" s="6"/>
      <c r="H82" s="6"/>
      <c r="I82" s="6"/>
      <c r="J82" s="3"/>
      <c r="K82" s="3"/>
      <c r="L82" s="3"/>
      <c r="M82" s="3"/>
    </row>
    <row r="83" spans="1:13" ht="12.75">
      <c r="A83" s="27"/>
      <c r="B83" s="26"/>
      <c r="C83" s="27"/>
      <c r="D83" s="6"/>
      <c r="E83" s="6"/>
      <c r="F83" s="6"/>
      <c r="G83" s="6"/>
      <c r="H83" s="6"/>
      <c r="I83" s="6"/>
      <c r="J83" s="3"/>
      <c r="K83" s="3"/>
      <c r="L83" s="3"/>
      <c r="M83" s="3"/>
    </row>
    <row r="84" spans="1:13" ht="12.75">
      <c r="A84" s="27"/>
      <c r="B84" s="26"/>
      <c r="C84" s="27"/>
      <c r="D84" s="6"/>
      <c r="E84" s="6"/>
      <c r="F84" s="6"/>
      <c r="G84" s="6"/>
      <c r="H84" s="6"/>
      <c r="I84" s="6"/>
      <c r="J84" s="3"/>
      <c r="K84" s="3"/>
      <c r="L84" s="3"/>
      <c r="M84" s="3"/>
    </row>
    <row r="85" spans="1:13" ht="12.75">
      <c r="A85" s="27"/>
      <c r="B85" s="26"/>
      <c r="C85" s="27"/>
      <c r="D85" s="6"/>
      <c r="E85" s="6"/>
      <c r="F85" s="6"/>
      <c r="G85" s="6"/>
      <c r="H85" s="6"/>
      <c r="I85" s="6"/>
      <c r="J85" s="3"/>
      <c r="K85" s="3"/>
      <c r="L85" s="3"/>
      <c r="M85" s="3"/>
    </row>
    <row r="86" spans="1:13" ht="12.75">
      <c r="A86" s="27"/>
      <c r="B86" s="26"/>
      <c r="C86" s="27"/>
      <c r="D86" s="6"/>
      <c r="E86" s="6"/>
      <c r="F86" s="6"/>
      <c r="G86" s="6"/>
      <c r="H86" s="6"/>
      <c r="I86" s="6"/>
      <c r="J86" s="3"/>
      <c r="K86" s="3"/>
      <c r="L86" s="3"/>
      <c r="M86" s="3"/>
    </row>
    <row r="87" spans="1:13" ht="12.75">
      <c r="A87" s="27"/>
      <c r="B87" s="26"/>
      <c r="C87" s="27"/>
      <c r="D87" s="6"/>
      <c r="E87" s="6"/>
      <c r="F87" s="6"/>
      <c r="G87" s="6"/>
      <c r="H87" s="6"/>
      <c r="I87" s="6"/>
      <c r="J87" s="3"/>
      <c r="K87" s="3"/>
      <c r="L87" s="3"/>
      <c r="M87" s="3"/>
    </row>
    <row r="88" spans="1:13" ht="12.75">
      <c r="A88" s="27"/>
      <c r="B88" s="29"/>
      <c r="C88" s="27"/>
      <c r="D88" s="6"/>
      <c r="E88" s="6"/>
      <c r="F88" s="6"/>
      <c r="G88" s="6"/>
      <c r="H88" s="6"/>
      <c r="I88" s="6"/>
      <c r="J88" s="3"/>
      <c r="K88" s="3"/>
      <c r="L88" s="3"/>
      <c r="M88" s="3"/>
    </row>
    <row r="89" spans="1:13" ht="12.75">
      <c r="A89" s="27"/>
      <c r="B89" s="26"/>
      <c r="C89" s="27"/>
      <c r="D89" s="6"/>
      <c r="E89" s="6"/>
      <c r="F89" s="6"/>
      <c r="G89" s="6"/>
      <c r="H89" s="6"/>
      <c r="I89" s="6"/>
      <c r="J89" s="3"/>
      <c r="K89" s="3"/>
      <c r="L89" s="3"/>
      <c r="M89" s="3"/>
    </row>
    <row r="90" spans="1:13" ht="12.75">
      <c r="A90" s="27"/>
      <c r="B90" s="26"/>
      <c r="C90" s="27"/>
      <c r="D90" s="6"/>
      <c r="E90" s="6"/>
      <c r="F90" s="6"/>
      <c r="G90" s="6"/>
      <c r="H90" s="6"/>
      <c r="I90" s="6"/>
      <c r="J90" s="3"/>
      <c r="K90" s="3"/>
      <c r="L90" s="3"/>
      <c r="M90" s="3"/>
    </row>
    <row r="91" spans="1:13" ht="12.75">
      <c r="A91" s="27"/>
      <c r="B91" s="26"/>
      <c r="C91" s="27"/>
      <c r="D91" s="6"/>
      <c r="E91" s="6"/>
      <c r="F91" s="6"/>
      <c r="G91" s="6"/>
      <c r="H91" s="6"/>
      <c r="I91" s="6"/>
      <c r="J91" s="3"/>
      <c r="K91" s="3"/>
      <c r="L91" s="3"/>
      <c r="M91" s="3"/>
    </row>
    <row r="92" spans="1:13" ht="12.75">
      <c r="A92" s="27"/>
      <c r="B92" s="26"/>
      <c r="C92" s="27"/>
      <c r="D92" s="6"/>
      <c r="E92" s="6"/>
      <c r="F92" s="6"/>
      <c r="G92" s="6"/>
      <c r="H92" s="6"/>
      <c r="I92" s="6"/>
      <c r="J92" s="3"/>
      <c r="K92" s="3"/>
      <c r="L92" s="3"/>
      <c r="M92" s="3"/>
    </row>
    <row r="93" spans="1:13" ht="12.75">
      <c r="A93" s="27"/>
      <c r="B93" s="26"/>
      <c r="C93" s="27"/>
      <c r="D93" s="6"/>
      <c r="E93" s="6"/>
      <c r="F93" s="6"/>
      <c r="G93" s="6"/>
      <c r="H93" s="6"/>
      <c r="I93" s="6"/>
      <c r="J93" s="3"/>
      <c r="K93" s="3"/>
      <c r="L93" s="3"/>
      <c r="M93" s="3"/>
    </row>
    <row r="94" spans="1:13" ht="12.75">
      <c r="A94" s="27"/>
      <c r="B94" s="29"/>
      <c r="C94" s="27"/>
      <c r="D94" s="6"/>
      <c r="E94" s="6"/>
      <c r="F94" s="6"/>
      <c r="G94" s="6"/>
      <c r="H94" s="6"/>
      <c r="I94" s="6"/>
      <c r="J94" s="3"/>
      <c r="K94" s="3"/>
      <c r="L94" s="3"/>
      <c r="M94" s="3"/>
    </row>
    <row r="95" spans="1:13" ht="12.75">
      <c r="A95" s="27"/>
      <c r="B95" s="26"/>
      <c r="C95" s="27"/>
      <c r="D95" s="6"/>
      <c r="E95" s="6"/>
      <c r="F95" s="6"/>
      <c r="G95" s="6"/>
      <c r="H95" s="6"/>
      <c r="I95" s="6"/>
      <c r="J95" s="3"/>
      <c r="K95" s="3"/>
      <c r="L95" s="3"/>
      <c r="M95" s="3"/>
    </row>
    <row r="96" spans="1:13" ht="12.75">
      <c r="A96" s="27"/>
      <c r="B96" s="26"/>
      <c r="C96" s="27"/>
      <c r="D96" s="6"/>
      <c r="E96" s="6"/>
      <c r="F96" s="6"/>
      <c r="G96" s="6"/>
      <c r="H96" s="6"/>
      <c r="I96" s="6"/>
      <c r="J96" s="3"/>
      <c r="K96" s="3"/>
      <c r="L96" s="3"/>
      <c r="M96" s="3"/>
    </row>
    <row r="97" spans="1:13" ht="12.75">
      <c r="A97" s="27"/>
      <c r="B97" s="26"/>
      <c r="C97" s="27"/>
      <c r="D97" s="6"/>
      <c r="E97" s="6"/>
      <c r="F97" s="6"/>
      <c r="G97" s="6"/>
      <c r="H97" s="6"/>
      <c r="I97" s="6"/>
      <c r="J97" s="3"/>
      <c r="K97" s="3"/>
      <c r="L97" s="3"/>
      <c r="M97" s="3"/>
    </row>
    <row r="98" spans="1:13" ht="12.75">
      <c r="A98" s="27"/>
      <c r="B98" s="26"/>
      <c r="C98" s="27"/>
      <c r="D98" s="6"/>
      <c r="E98" s="6"/>
      <c r="F98" s="6"/>
      <c r="G98" s="6"/>
      <c r="H98" s="6"/>
      <c r="I98" s="6"/>
      <c r="J98" s="3"/>
      <c r="K98" s="3"/>
      <c r="L98" s="3"/>
      <c r="M98" s="3"/>
    </row>
    <row r="99" spans="1:13" ht="12.75">
      <c r="A99" s="27"/>
      <c r="B99" s="26"/>
      <c r="C99" s="27"/>
      <c r="D99" s="6"/>
      <c r="E99" s="6"/>
      <c r="F99" s="6"/>
      <c r="G99" s="6"/>
      <c r="H99" s="6"/>
      <c r="I99" s="6"/>
      <c r="J99" s="3"/>
      <c r="K99" s="3"/>
      <c r="L99" s="3"/>
      <c r="M99" s="3"/>
    </row>
    <row r="100" spans="1:13" ht="12.75">
      <c r="A100" s="27"/>
      <c r="B100" s="26"/>
      <c r="C100" s="27"/>
      <c r="D100" s="6"/>
      <c r="E100" s="6"/>
      <c r="F100" s="6"/>
      <c r="G100" s="6"/>
      <c r="H100" s="6"/>
      <c r="I100" s="6"/>
      <c r="J100" s="3"/>
      <c r="K100" s="3"/>
      <c r="L100" s="3"/>
      <c r="M100" s="3"/>
    </row>
    <row r="101" spans="1:13" ht="12.75">
      <c r="A101" s="27"/>
      <c r="B101" s="26"/>
      <c r="C101" s="27"/>
      <c r="D101" s="6"/>
      <c r="E101" s="6"/>
      <c r="F101" s="6"/>
      <c r="G101" s="6"/>
      <c r="H101" s="6"/>
      <c r="I101" s="6"/>
      <c r="J101" s="3"/>
      <c r="K101" s="3"/>
      <c r="L101" s="3"/>
      <c r="M101" s="3"/>
    </row>
    <row r="102" spans="1:13" ht="12.75">
      <c r="A102" s="27"/>
      <c r="B102" s="26"/>
      <c r="C102" s="27"/>
      <c r="D102" s="6"/>
      <c r="E102" s="6"/>
      <c r="F102" s="6"/>
      <c r="G102" s="6"/>
      <c r="H102" s="6"/>
      <c r="I102" s="6"/>
      <c r="J102" s="3"/>
      <c r="K102" s="3"/>
      <c r="L102" s="3"/>
      <c r="M102" s="3"/>
    </row>
    <row r="103" spans="1:13" ht="12.75">
      <c r="A103" s="27"/>
      <c r="B103" s="26"/>
      <c r="C103" s="27"/>
      <c r="D103" s="6"/>
      <c r="E103" s="6"/>
      <c r="F103" s="6"/>
      <c r="G103" s="6"/>
      <c r="H103" s="6"/>
      <c r="I103" s="6"/>
      <c r="J103" s="3"/>
      <c r="K103" s="3"/>
      <c r="L103" s="3"/>
      <c r="M103" s="3"/>
    </row>
    <row r="104" spans="1:13" ht="12.75">
      <c r="A104" s="27"/>
      <c r="B104" s="26"/>
      <c r="C104" s="27"/>
      <c r="D104" s="6"/>
      <c r="E104" s="6"/>
      <c r="F104" s="6"/>
      <c r="G104" s="6"/>
      <c r="H104" s="6"/>
      <c r="I104" s="6"/>
      <c r="J104" s="3"/>
      <c r="K104" s="3"/>
      <c r="L104" s="3"/>
      <c r="M104" s="3"/>
    </row>
    <row r="105" spans="1:13" ht="12.75">
      <c r="A105" s="27"/>
      <c r="B105" s="26"/>
      <c r="C105" s="27"/>
      <c r="D105" s="6"/>
      <c r="E105" s="6"/>
      <c r="F105" s="6"/>
      <c r="G105" s="6"/>
      <c r="H105" s="6"/>
      <c r="I105" s="6"/>
      <c r="J105" s="3"/>
      <c r="K105" s="3"/>
      <c r="L105" s="3"/>
      <c r="M105" s="3"/>
    </row>
    <row r="106" spans="1:13" ht="12.75">
      <c r="A106" s="27"/>
      <c r="B106" s="26"/>
      <c r="C106" s="30"/>
      <c r="D106" s="3"/>
      <c r="E106" s="3"/>
      <c r="F106" s="3"/>
      <c r="G106" s="3"/>
      <c r="H106" s="3"/>
      <c r="I106" s="3"/>
      <c r="J106" s="3"/>
      <c r="K106" s="3"/>
      <c r="L106" s="3"/>
      <c r="M106" s="3"/>
    </row>
    <row r="107" spans="1:13" ht="12.75">
      <c r="A107" s="27"/>
      <c r="B107" s="26"/>
      <c r="C107" s="30"/>
      <c r="D107" s="3"/>
      <c r="E107" s="3"/>
      <c r="F107" s="3"/>
      <c r="G107" s="3"/>
      <c r="H107" s="3"/>
      <c r="I107" s="3"/>
      <c r="J107" s="3"/>
      <c r="K107" s="3"/>
      <c r="L107" s="3"/>
      <c r="M107" s="3"/>
    </row>
    <row r="108" spans="1:13" ht="12.75">
      <c r="A108" s="27"/>
      <c r="B108" s="24"/>
      <c r="C108" s="31"/>
      <c r="D108" s="3"/>
      <c r="E108" s="3"/>
      <c r="F108" s="3"/>
      <c r="G108" s="3"/>
      <c r="H108" s="3"/>
      <c r="I108" s="3"/>
      <c r="J108" s="3"/>
      <c r="K108" s="3"/>
      <c r="L108" s="3"/>
      <c r="M108" s="3"/>
    </row>
    <row r="109" spans="1:13" ht="12.75">
      <c r="A109" s="27"/>
      <c r="B109" s="24"/>
      <c r="C109" s="31"/>
      <c r="D109" s="3"/>
      <c r="E109" s="3"/>
      <c r="F109" s="3"/>
      <c r="G109" s="3"/>
      <c r="H109" s="3"/>
      <c r="I109" s="3"/>
      <c r="J109" s="3"/>
      <c r="K109" s="3"/>
      <c r="L109" s="3"/>
      <c r="M109" s="3"/>
    </row>
    <row r="110" spans="1:13" ht="12.75">
      <c r="A110" s="27"/>
      <c r="B110" s="32"/>
      <c r="C110" s="31"/>
      <c r="D110" s="3"/>
      <c r="E110" s="3"/>
      <c r="F110" s="3"/>
      <c r="G110" s="3"/>
      <c r="H110" s="3"/>
      <c r="I110" s="3"/>
      <c r="J110" s="3"/>
      <c r="K110" s="3"/>
      <c r="L110" s="3"/>
      <c r="M110" s="3"/>
    </row>
    <row r="111" spans="1:13" ht="12.75">
      <c r="A111" s="33"/>
      <c r="B111" s="32"/>
      <c r="C111" s="31"/>
      <c r="D111" s="3"/>
      <c r="E111" s="3"/>
      <c r="F111" s="3"/>
      <c r="G111" s="3"/>
      <c r="H111" s="3"/>
      <c r="I111" s="3"/>
      <c r="J111" s="3"/>
      <c r="K111" s="3"/>
      <c r="L111" s="3"/>
      <c r="M111" s="3"/>
    </row>
    <row r="112" spans="1:13" ht="12.75">
      <c r="A112" s="33"/>
      <c r="B112" s="24"/>
      <c r="C112" s="31"/>
      <c r="D112" s="3"/>
      <c r="E112" s="3"/>
      <c r="F112" s="3"/>
      <c r="G112" s="3"/>
      <c r="H112" s="3"/>
      <c r="I112" s="3"/>
      <c r="J112" s="3"/>
      <c r="K112" s="3"/>
      <c r="L112" s="3"/>
      <c r="M112" s="3"/>
    </row>
    <row r="113" spans="1:13" ht="12.75">
      <c r="A113" s="33"/>
      <c r="B113" s="24"/>
      <c r="C113" s="31"/>
      <c r="D113" s="3"/>
      <c r="E113" s="3"/>
      <c r="F113" s="3"/>
      <c r="G113" s="3"/>
      <c r="H113" s="3"/>
      <c r="I113" s="3"/>
      <c r="J113" s="3"/>
      <c r="K113" s="3"/>
      <c r="L113" s="3"/>
      <c r="M113" s="3"/>
    </row>
    <row r="114" spans="1:13" ht="12.75">
      <c r="A114" s="33"/>
      <c r="B114" s="24"/>
      <c r="C114" s="31"/>
      <c r="D114" s="3"/>
      <c r="E114" s="3"/>
      <c r="F114" s="3"/>
      <c r="G114" s="3"/>
      <c r="H114" s="3"/>
      <c r="I114" s="3"/>
      <c r="J114" s="3"/>
      <c r="K114" s="3"/>
      <c r="L114" s="3"/>
      <c r="M114" s="3"/>
    </row>
    <row r="115" spans="1:13" ht="12.75">
      <c r="A115" s="33"/>
      <c r="B115" s="24"/>
      <c r="C115" s="31"/>
      <c r="D115" s="3"/>
      <c r="E115" s="3"/>
      <c r="F115" s="3"/>
      <c r="G115" s="3"/>
      <c r="H115" s="3"/>
      <c r="I115" s="3"/>
      <c r="J115" s="3"/>
      <c r="K115" s="3"/>
      <c r="L115" s="3"/>
      <c r="M115" s="3"/>
    </row>
    <row r="116" spans="1:13" ht="12.75">
      <c r="A116" s="33"/>
      <c r="B116" s="24"/>
      <c r="C116" s="31"/>
      <c r="D116" s="3"/>
      <c r="E116" s="3"/>
      <c r="F116" s="3"/>
      <c r="G116" s="3"/>
      <c r="H116" s="3"/>
      <c r="I116" s="3"/>
      <c r="J116" s="3"/>
      <c r="K116" s="3"/>
      <c r="L116" s="3"/>
      <c r="M116" s="3"/>
    </row>
    <row r="117" spans="1:13" ht="12.75">
      <c r="A117" s="33"/>
      <c r="B117" s="24"/>
      <c r="C117" s="31"/>
      <c r="D117" s="3"/>
      <c r="E117" s="3"/>
      <c r="F117" s="3"/>
      <c r="G117" s="3"/>
      <c r="H117" s="3"/>
      <c r="I117" s="3"/>
      <c r="J117" s="3"/>
      <c r="K117" s="3"/>
      <c r="L117" s="3"/>
      <c r="M117" s="3"/>
    </row>
    <row r="118" spans="1:13" ht="12.75">
      <c r="A118" s="33"/>
      <c r="B118" s="24"/>
      <c r="C118" s="31"/>
      <c r="D118" s="3"/>
      <c r="E118" s="3"/>
      <c r="F118" s="3"/>
      <c r="G118" s="3"/>
      <c r="H118" s="3"/>
      <c r="I118" s="3"/>
      <c r="J118" s="3"/>
      <c r="K118" s="3"/>
      <c r="L118" s="3"/>
      <c r="M118" s="3"/>
    </row>
    <row r="119" spans="1:13" ht="12.75">
      <c r="A119" s="33"/>
      <c r="B119" s="24"/>
      <c r="C119" s="31"/>
      <c r="D119" s="3"/>
      <c r="E119" s="3"/>
      <c r="F119" s="3"/>
      <c r="G119" s="3"/>
      <c r="H119" s="3"/>
      <c r="I119" s="3"/>
      <c r="J119" s="3"/>
      <c r="K119" s="3"/>
      <c r="L119" s="3"/>
      <c r="M119" s="3"/>
    </row>
    <row r="120" spans="1:13" ht="12.75">
      <c r="A120" s="33"/>
      <c r="B120" s="24"/>
      <c r="C120" s="31"/>
      <c r="D120" s="3"/>
      <c r="E120" s="3"/>
      <c r="F120" s="3"/>
      <c r="G120" s="3"/>
      <c r="H120" s="3"/>
      <c r="I120" s="3"/>
      <c r="J120" s="3"/>
      <c r="K120" s="3"/>
      <c r="L120" s="3"/>
      <c r="M120" s="3"/>
    </row>
    <row r="121" spans="1:13" ht="12.75">
      <c r="A121" s="33"/>
      <c r="B121" s="24"/>
      <c r="C121" s="31"/>
      <c r="D121" s="3"/>
      <c r="E121" s="3"/>
      <c r="F121" s="3"/>
      <c r="G121" s="3"/>
      <c r="H121" s="3"/>
      <c r="I121" s="3"/>
      <c r="J121" s="3"/>
      <c r="K121" s="3"/>
      <c r="L121" s="3"/>
      <c r="M121" s="3"/>
    </row>
    <row r="122" spans="1:13" ht="12.75">
      <c r="A122" s="33"/>
      <c r="B122" s="24"/>
      <c r="C122" s="31"/>
      <c r="D122" s="3"/>
      <c r="E122" s="3"/>
      <c r="F122" s="3"/>
      <c r="G122" s="3"/>
      <c r="H122" s="3"/>
      <c r="I122" s="3"/>
      <c r="J122" s="3"/>
      <c r="K122" s="3"/>
      <c r="L122" s="3"/>
      <c r="M122" s="3"/>
    </row>
    <row r="123" spans="1:13" ht="12.75">
      <c r="A123" s="33"/>
      <c r="B123" s="24"/>
      <c r="C123" s="31"/>
      <c r="D123" s="3"/>
      <c r="E123" s="3"/>
      <c r="F123" s="3"/>
      <c r="G123" s="3"/>
      <c r="H123" s="3"/>
      <c r="I123" s="3"/>
      <c r="J123" s="3"/>
      <c r="K123" s="3"/>
      <c r="L123" s="3"/>
      <c r="M123" s="3"/>
    </row>
    <row r="124" spans="1:13" ht="12.75">
      <c r="A124" s="33"/>
      <c r="B124" s="24"/>
      <c r="C124" s="31"/>
      <c r="D124" s="3"/>
      <c r="E124" s="3"/>
      <c r="F124" s="3"/>
      <c r="G124" s="3"/>
      <c r="H124" s="3"/>
      <c r="I124" s="3"/>
      <c r="J124" s="3"/>
      <c r="K124" s="3"/>
      <c r="L124" s="3"/>
      <c r="M124" s="3"/>
    </row>
    <row r="125" spans="1:13" ht="12.75">
      <c r="A125" s="33"/>
      <c r="B125" s="24"/>
      <c r="C125" s="31"/>
      <c r="D125" s="3"/>
      <c r="E125" s="3"/>
      <c r="F125" s="3"/>
      <c r="G125" s="3"/>
      <c r="H125" s="3"/>
      <c r="I125" s="3"/>
      <c r="J125" s="3"/>
      <c r="K125" s="3"/>
      <c r="L125" s="3"/>
      <c r="M125" s="3"/>
    </row>
    <row r="126" spans="1:13" ht="12.75">
      <c r="A126" s="33"/>
      <c r="B126" s="24"/>
      <c r="C126" s="31"/>
      <c r="D126" s="3"/>
      <c r="E126" s="3"/>
      <c r="F126" s="3"/>
      <c r="G126" s="3"/>
      <c r="H126" s="3"/>
      <c r="I126" s="3"/>
      <c r="J126" s="3"/>
      <c r="K126" s="3"/>
      <c r="L126" s="3"/>
      <c r="M126" s="3"/>
    </row>
    <row r="127" spans="1:13" ht="12.75">
      <c r="A127" s="33"/>
      <c r="B127" s="24"/>
      <c r="C127" s="31"/>
      <c r="D127" s="3"/>
      <c r="E127" s="3"/>
      <c r="F127" s="3"/>
      <c r="G127" s="3"/>
      <c r="H127" s="3"/>
      <c r="I127" s="3"/>
      <c r="J127" s="3"/>
      <c r="K127" s="3"/>
      <c r="L127" s="3"/>
      <c r="M127" s="3"/>
    </row>
    <row r="128" spans="1:13" ht="12.75">
      <c r="A128" s="33"/>
      <c r="B128" s="24"/>
      <c r="C128" s="31"/>
      <c r="D128" s="3"/>
      <c r="E128" s="3"/>
      <c r="F128" s="3"/>
      <c r="G128" s="3"/>
      <c r="H128" s="3"/>
      <c r="I128" s="3"/>
      <c r="J128" s="3"/>
      <c r="K128" s="3"/>
      <c r="L128" s="3"/>
      <c r="M128" s="3"/>
    </row>
    <row r="129" spans="1:13" ht="12.75">
      <c r="A129" s="33"/>
      <c r="B129" s="24"/>
      <c r="C129" s="31"/>
      <c r="D129" s="3"/>
      <c r="E129" s="3"/>
      <c r="F129" s="3"/>
      <c r="G129" s="3"/>
      <c r="H129" s="3"/>
      <c r="I129" s="3"/>
      <c r="J129" s="3"/>
      <c r="K129" s="3"/>
      <c r="L129" s="3"/>
      <c r="M129" s="3"/>
    </row>
    <row r="130" spans="1:13" ht="12.75">
      <c r="A130" s="33"/>
      <c r="B130" s="24"/>
      <c r="C130" s="31"/>
      <c r="D130" s="3"/>
      <c r="E130" s="3"/>
      <c r="F130" s="3"/>
      <c r="G130" s="3"/>
      <c r="H130" s="3"/>
      <c r="I130" s="3"/>
      <c r="J130" s="3"/>
      <c r="K130" s="3"/>
      <c r="L130" s="3"/>
      <c r="M130" s="3"/>
    </row>
    <row r="131" spans="1:13" ht="12.75">
      <c r="A131" s="33"/>
      <c r="B131" s="24"/>
      <c r="C131" s="31"/>
      <c r="D131" s="3"/>
      <c r="E131" s="3"/>
      <c r="F131" s="3"/>
      <c r="G131" s="3"/>
      <c r="H131" s="3"/>
      <c r="I131" s="3"/>
      <c r="J131" s="3"/>
      <c r="K131" s="3"/>
      <c r="L131" s="3"/>
      <c r="M131" s="3"/>
    </row>
    <row r="132" spans="1:13" ht="12.75">
      <c r="A132" s="33"/>
      <c r="B132" s="24"/>
      <c r="C132" s="31"/>
      <c r="D132" s="3"/>
      <c r="E132" s="3"/>
      <c r="F132" s="3"/>
      <c r="G132" s="3"/>
      <c r="H132" s="3"/>
      <c r="I132" s="3"/>
      <c r="J132" s="3"/>
      <c r="K132" s="3"/>
      <c r="L132" s="3"/>
      <c r="M132" s="3"/>
    </row>
    <row r="133" spans="1:13" ht="12.75">
      <c r="A133" s="33"/>
      <c r="B133" s="24"/>
      <c r="C133" s="31"/>
      <c r="D133" s="3"/>
      <c r="E133" s="3"/>
      <c r="F133" s="3"/>
      <c r="G133" s="3"/>
      <c r="H133" s="3"/>
      <c r="I133" s="3"/>
      <c r="J133" s="3"/>
      <c r="K133" s="3"/>
      <c r="L133" s="3"/>
      <c r="M133" s="3"/>
    </row>
    <row r="134" spans="1:13" ht="12.75">
      <c r="A134" s="33"/>
      <c r="B134" s="24"/>
      <c r="C134" s="31"/>
      <c r="D134" s="3"/>
      <c r="E134" s="3"/>
      <c r="F134" s="3"/>
      <c r="G134" s="3"/>
      <c r="H134" s="3"/>
      <c r="I134" s="3"/>
      <c r="J134" s="3"/>
      <c r="K134" s="3"/>
      <c r="L134" s="3"/>
      <c r="M134" s="3"/>
    </row>
    <row r="135" spans="1:13" ht="12.75">
      <c r="A135" s="33"/>
      <c r="B135" s="24"/>
      <c r="C135" s="31"/>
      <c r="D135" s="3"/>
      <c r="E135" s="3"/>
      <c r="F135" s="3"/>
      <c r="G135" s="3"/>
      <c r="H135" s="3"/>
      <c r="I135" s="3"/>
      <c r="J135" s="3"/>
      <c r="K135" s="3"/>
      <c r="L135" s="3"/>
      <c r="M135" s="3"/>
    </row>
    <row r="136" spans="1:13" ht="12.75">
      <c r="A136" s="33"/>
      <c r="B136" s="24"/>
      <c r="C136" s="31"/>
      <c r="D136" s="3"/>
      <c r="E136" s="3"/>
      <c r="F136" s="3"/>
      <c r="G136" s="3"/>
      <c r="H136" s="3"/>
      <c r="I136" s="3"/>
      <c r="J136" s="3"/>
      <c r="K136" s="3"/>
      <c r="L136" s="3"/>
      <c r="M136" s="3"/>
    </row>
    <row r="137" spans="1:13" ht="12.75">
      <c r="A137" s="33"/>
      <c r="B137" s="24"/>
      <c r="C137" s="31"/>
      <c r="D137" s="3"/>
      <c r="E137" s="3"/>
      <c r="F137" s="3"/>
      <c r="G137" s="3"/>
      <c r="H137" s="3"/>
      <c r="I137" s="3"/>
      <c r="J137" s="3"/>
      <c r="K137" s="3"/>
      <c r="L137" s="3"/>
      <c r="M137" s="3"/>
    </row>
    <row r="138" spans="1:13" ht="12.75">
      <c r="A138" s="33"/>
      <c r="B138" s="24"/>
      <c r="C138" s="31"/>
      <c r="D138" s="3"/>
      <c r="E138" s="3"/>
      <c r="F138" s="3"/>
      <c r="G138" s="3"/>
      <c r="H138" s="3"/>
      <c r="I138" s="3"/>
      <c r="J138" s="3"/>
      <c r="K138" s="3"/>
      <c r="L138" s="3"/>
      <c r="M138" s="3"/>
    </row>
    <row r="139" spans="1:13" ht="12.75">
      <c r="A139" s="33"/>
      <c r="B139" s="24"/>
      <c r="C139" s="31"/>
      <c r="D139" s="3"/>
      <c r="E139" s="3"/>
      <c r="F139" s="3"/>
      <c r="G139" s="3"/>
      <c r="H139" s="3"/>
      <c r="I139" s="3"/>
      <c r="J139" s="3"/>
      <c r="K139" s="3"/>
      <c r="L139" s="3"/>
      <c r="M139" s="3"/>
    </row>
    <row r="140" spans="1:13" ht="12.75">
      <c r="A140" s="33"/>
      <c r="B140" s="24"/>
      <c r="C140" s="31"/>
      <c r="D140" s="3"/>
      <c r="E140" s="3"/>
      <c r="F140" s="3"/>
      <c r="G140" s="3"/>
      <c r="H140" s="3"/>
      <c r="I140" s="3"/>
      <c r="J140" s="3"/>
      <c r="K140" s="3"/>
      <c r="L140" s="3"/>
      <c r="M140" s="3"/>
    </row>
    <row r="141" spans="1:13" ht="12.75">
      <c r="A141" s="33"/>
      <c r="B141" s="24"/>
      <c r="C141" s="31"/>
      <c r="D141" s="3"/>
      <c r="E141" s="3"/>
      <c r="F141" s="3"/>
      <c r="G141" s="3"/>
      <c r="H141" s="3"/>
      <c r="I141" s="3"/>
      <c r="J141" s="3"/>
      <c r="K141" s="3"/>
      <c r="L141" s="3"/>
      <c r="M141" s="3"/>
    </row>
    <row r="142" spans="1:13" ht="12.75">
      <c r="A142" s="33"/>
      <c r="B142" s="24"/>
      <c r="C142" s="31"/>
      <c r="D142" s="3"/>
      <c r="E142" s="3"/>
      <c r="F142" s="3"/>
      <c r="G142" s="3"/>
      <c r="H142" s="3"/>
      <c r="I142" s="3"/>
      <c r="J142" s="3"/>
      <c r="K142" s="3"/>
      <c r="L142" s="3"/>
      <c r="M142" s="3"/>
    </row>
    <row r="143" spans="1:13" ht="12.75">
      <c r="A143" s="33"/>
      <c r="B143" s="24"/>
      <c r="C143" s="31"/>
      <c r="D143" s="3"/>
      <c r="E143" s="3"/>
      <c r="F143" s="3"/>
      <c r="G143" s="3"/>
      <c r="H143" s="3"/>
      <c r="I143" s="3"/>
      <c r="J143" s="3"/>
      <c r="K143" s="3"/>
      <c r="L143" s="3"/>
      <c r="M143" s="3"/>
    </row>
    <row r="144" spans="1:13" ht="12.75">
      <c r="A144" s="33"/>
      <c r="B144" s="24"/>
      <c r="C144" s="31"/>
      <c r="D144" s="3"/>
      <c r="E144" s="3"/>
      <c r="F144" s="3"/>
      <c r="G144" s="3"/>
      <c r="H144" s="3"/>
      <c r="I144" s="3"/>
      <c r="J144" s="3"/>
      <c r="K144" s="3"/>
      <c r="L144" s="3"/>
      <c r="M144" s="3"/>
    </row>
    <row r="145" spans="1:13" ht="12.75">
      <c r="A145" s="33"/>
      <c r="B145" s="24"/>
      <c r="C145" s="31"/>
      <c r="D145" s="3"/>
      <c r="E145" s="3"/>
      <c r="F145" s="3"/>
      <c r="G145" s="3"/>
      <c r="H145" s="3"/>
      <c r="I145" s="3"/>
      <c r="J145" s="3"/>
      <c r="K145" s="3"/>
      <c r="L145" s="3"/>
      <c r="M145" s="3"/>
    </row>
    <row r="146" spans="1:13" ht="12.75">
      <c r="A146" s="33"/>
      <c r="B146" s="24"/>
      <c r="C146" s="31"/>
      <c r="D146" s="3"/>
      <c r="E146" s="3"/>
      <c r="F146" s="3"/>
      <c r="G146" s="3"/>
      <c r="H146" s="3"/>
      <c r="I146" s="3"/>
      <c r="J146" s="3"/>
      <c r="K146" s="3"/>
      <c r="L146" s="3"/>
      <c r="M146" s="3"/>
    </row>
    <row r="147" spans="1:13" ht="12.75">
      <c r="A147" s="33"/>
      <c r="B147" s="24"/>
      <c r="C147" s="31"/>
      <c r="D147" s="3"/>
      <c r="E147" s="3"/>
      <c r="F147" s="3"/>
      <c r="G147" s="3"/>
      <c r="H147" s="3"/>
      <c r="I147" s="3"/>
      <c r="J147" s="3"/>
      <c r="K147" s="3"/>
      <c r="L147" s="3"/>
      <c r="M147" s="3"/>
    </row>
    <row r="148" spans="1:13" ht="12.75">
      <c r="A148" s="33"/>
      <c r="B148" s="24"/>
      <c r="C148" s="31"/>
      <c r="D148" s="3"/>
      <c r="E148" s="3"/>
      <c r="F148" s="3"/>
      <c r="G148" s="3"/>
      <c r="H148" s="3"/>
      <c r="I148" s="3"/>
      <c r="J148" s="3"/>
      <c r="K148" s="3"/>
      <c r="L148" s="3"/>
      <c r="M148" s="3"/>
    </row>
    <row r="149" spans="1:13" ht="12.75">
      <c r="A149" s="33"/>
      <c r="B149" s="24"/>
      <c r="C149" s="31"/>
      <c r="D149" s="3"/>
      <c r="E149" s="3"/>
      <c r="F149" s="3"/>
      <c r="G149" s="3"/>
      <c r="H149" s="3"/>
      <c r="I149" s="3"/>
      <c r="J149" s="3"/>
      <c r="K149" s="3"/>
      <c r="L149" s="3"/>
      <c r="M149" s="3"/>
    </row>
    <row r="150" spans="1:13" ht="12.75">
      <c r="A150" s="33"/>
      <c r="B150" s="24"/>
      <c r="C150" s="31"/>
      <c r="D150" s="3"/>
      <c r="E150" s="3"/>
      <c r="F150" s="3"/>
      <c r="G150" s="3"/>
      <c r="H150" s="3"/>
      <c r="I150" s="3"/>
      <c r="J150" s="3"/>
      <c r="K150" s="3"/>
      <c r="L150" s="3"/>
      <c r="M150" s="3"/>
    </row>
    <row r="151" spans="1:13" ht="12.75">
      <c r="A151" s="33"/>
      <c r="B151" s="24"/>
      <c r="C151" s="31"/>
      <c r="D151" s="3"/>
      <c r="E151" s="3"/>
      <c r="F151" s="3"/>
      <c r="G151" s="3"/>
      <c r="H151" s="3"/>
      <c r="I151" s="3"/>
      <c r="J151" s="3"/>
      <c r="K151" s="3"/>
      <c r="L151" s="3"/>
      <c r="M151" s="3"/>
    </row>
    <row r="152" spans="1:13" ht="12.75">
      <c r="A152" s="33"/>
      <c r="B152" s="24"/>
      <c r="C152" s="31"/>
      <c r="D152" s="3"/>
      <c r="E152" s="3"/>
      <c r="F152" s="3"/>
      <c r="G152" s="3"/>
      <c r="H152" s="3"/>
      <c r="I152" s="3"/>
      <c r="J152" s="3"/>
      <c r="K152" s="3"/>
      <c r="L152" s="3"/>
      <c r="M152" s="3"/>
    </row>
    <row r="153" spans="1:13" ht="12.75">
      <c r="A153" s="33"/>
      <c r="B153" s="24"/>
      <c r="C153" s="31"/>
      <c r="D153" s="3"/>
      <c r="E153" s="3"/>
      <c r="F153" s="3"/>
      <c r="G153" s="3"/>
      <c r="H153" s="3"/>
      <c r="I153" s="3"/>
      <c r="J153" s="3"/>
      <c r="K153" s="3"/>
      <c r="L153" s="3"/>
      <c r="M153" s="3"/>
    </row>
    <row r="154" spans="1:13" ht="12.75">
      <c r="A154" s="33"/>
      <c r="B154" s="24"/>
      <c r="C154" s="31"/>
      <c r="D154" s="3"/>
      <c r="E154" s="3"/>
      <c r="F154" s="3"/>
      <c r="G154" s="3"/>
      <c r="H154" s="3"/>
      <c r="I154" s="3"/>
      <c r="J154" s="3"/>
      <c r="K154" s="3"/>
      <c r="L154" s="3"/>
      <c r="M154" s="3"/>
    </row>
    <row r="155" spans="1:13" ht="12.75">
      <c r="A155" s="33"/>
      <c r="B155" s="24"/>
      <c r="C155" s="31"/>
      <c r="D155" s="3"/>
      <c r="E155" s="3"/>
      <c r="F155" s="3"/>
      <c r="G155" s="3"/>
      <c r="H155" s="3"/>
      <c r="I155" s="3"/>
      <c r="J155" s="3"/>
      <c r="K155" s="3"/>
      <c r="L155" s="3"/>
      <c r="M155" s="3"/>
    </row>
    <row r="156" spans="1:13" ht="12.75">
      <c r="A156" s="33"/>
      <c r="B156" s="24"/>
      <c r="C156" s="31"/>
      <c r="D156" s="3"/>
      <c r="E156" s="3"/>
      <c r="F156" s="3"/>
      <c r="G156" s="3"/>
      <c r="H156" s="3"/>
      <c r="I156" s="3"/>
      <c r="J156" s="3"/>
      <c r="K156" s="3"/>
      <c r="L156" s="3"/>
      <c r="M156" s="3"/>
    </row>
    <row r="157" spans="1:13" ht="12.75">
      <c r="A157" s="33"/>
      <c r="B157" s="24"/>
      <c r="C157" s="31"/>
      <c r="D157" s="3"/>
      <c r="E157" s="3"/>
      <c r="F157" s="3"/>
      <c r="G157" s="3"/>
      <c r="H157" s="3"/>
      <c r="I157" s="3"/>
      <c r="J157" s="3"/>
      <c r="K157" s="3"/>
      <c r="L157" s="3"/>
      <c r="M157" s="3"/>
    </row>
    <row r="158" spans="1:13" ht="12.75">
      <c r="A158" s="33"/>
      <c r="B158" s="24"/>
      <c r="C158" s="31"/>
      <c r="D158" s="3"/>
      <c r="E158" s="3"/>
      <c r="F158" s="3"/>
      <c r="G158" s="3"/>
      <c r="H158" s="3"/>
      <c r="I158" s="3"/>
      <c r="J158" s="3"/>
      <c r="K158" s="3"/>
      <c r="L158" s="3"/>
      <c r="M158" s="3"/>
    </row>
    <row r="159" spans="1:13" ht="12.75">
      <c r="A159" s="33"/>
      <c r="B159" s="24"/>
      <c r="C159" s="31"/>
      <c r="D159" s="3"/>
      <c r="E159" s="3"/>
      <c r="F159" s="3"/>
      <c r="G159" s="3"/>
      <c r="H159" s="3"/>
      <c r="I159" s="3"/>
      <c r="J159" s="3"/>
      <c r="K159" s="3"/>
      <c r="L159" s="3"/>
      <c r="M159" s="3"/>
    </row>
    <row r="160" spans="1:13" ht="12.75">
      <c r="A160" s="33"/>
      <c r="B160" s="24"/>
      <c r="C160" s="31"/>
      <c r="D160" s="3"/>
      <c r="E160" s="3"/>
      <c r="F160" s="3"/>
      <c r="G160" s="3"/>
      <c r="H160" s="3"/>
      <c r="I160" s="3"/>
      <c r="J160" s="3"/>
      <c r="K160" s="3"/>
      <c r="L160" s="3"/>
      <c r="M160" s="3"/>
    </row>
    <row r="161" spans="1:13" ht="12.75">
      <c r="A161" s="33"/>
      <c r="B161" s="24"/>
      <c r="C161" s="31"/>
      <c r="D161" s="3"/>
      <c r="E161" s="3"/>
      <c r="F161" s="3"/>
      <c r="G161" s="3"/>
      <c r="H161" s="3"/>
      <c r="I161" s="3"/>
      <c r="J161" s="3"/>
      <c r="K161" s="3"/>
      <c r="L161" s="3"/>
      <c r="M161" s="3"/>
    </row>
    <row r="162" spans="1:13" ht="12.75">
      <c r="A162" s="33"/>
      <c r="B162" s="24"/>
      <c r="C162" s="31"/>
      <c r="D162" s="3"/>
      <c r="E162" s="3"/>
      <c r="F162" s="3"/>
      <c r="G162" s="3"/>
      <c r="H162" s="3"/>
      <c r="I162" s="3"/>
      <c r="J162" s="3"/>
      <c r="K162" s="3"/>
      <c r="L162" s="3"/>
      <c r="M162" s="3"/>
    </row>
    <row r="163" spans="1:13" ht="12.75">
      <c r="A163" s="33"/>
      <c r="B163" s="24"/>
      <c r="C163" s="31"/>
      <c r="D163" s="3"/>
      <c r="E163" s="3"/>
      <c r="F163" s="3"/>
      <c r="G163" s="3"/>
      <c r="H163" s="3"/>
      <c r="I163" s="3"/>
      <c r="J163" s="3"/>
      <c r="K163" s="3"/>
      <c r="L163" s="3"/>
      <c r="M163" s="3"/>
    </row>
    <row r="164" spans="1:13" ht="12.75">
      <c r="A164" s="33"/>
      <c r="B164" s="24"/>
      <c r="C164" s="31"/>
      <c r="D164" s="3"/>
      <c r="E164" s="3"/>
      <c r="F164" s="3"/>
      <c r="G164" s="3"/>
      <c r="H164" s="3"/>
      <c r="I164" s="3"/>
      <c r="J164" s="3"/>
      <c r="K164" s="3"/>
      <c r="L164" s="3"/>
      <c r="M164" s="3"/>
    </row>
    <row r="165" spans="1:13" ht="12.75">
      <c r="A165" s="33"/>
      <c r="B165" s="24"/>
      <c r="C165" s="31"/>
      <c r="D165" s="3"/>
      <c r="E165" s="3"/>
      <c r="F165" s="3"/>
      <c r="G165" s="3"/>
      <c r="H165" s="3"/>
      <c r="I165" s="3"/>
      <c r="J165" s="3"/>
      <c r="K165" s="3"/>
      <c r="L165" s="3"/>
      <c r="M165" s="3"/>
    </row>
    <row r="166" spans="1:13" ht="12.75">
      <c r="A166" s="33"/>
      <c r="B166" s="24"/>
      <c r="C166" s="31"/>
      <c r="D166" s="3"/>
      <c r="E166" s="3"/>
      <c r="F166" s="3"/>
      <c r="G166" s="3"/>
      <c r="H166" s="3"/>
      <c r="I166" s="3"/>
      <c r="J166" s="3"/>
      <c r="K166" s="3"/>
      <c r="L166" s="3"/>
      <c r="M166" s="3"/>
    </row>
    <row r="167" spans="1:13" ht="12.75">
      <c r="A167" s="33"/>
      <c r="B167" s="24"/>
      <c r="C167" s="31"/>
      <c r="D167" s="3"/>
      <c r="E167" s="3"/>
      <c r="F167" s="3"/>
      <c r="G167" s="3"/>
      <c r="H167" s="3"/>
      <c r="I167" s="3"/>
      <c r="J167" s="3"/>
      <c r="K167" s="3"/>
      <c r="L167" s="3"/>
      <c r="M167" s="3"/>
    </row>
    <row r="168" spans="1:13" ht="12.75">
      <c r="A168" s="33"/>
      <c r="B168" s="24"/>
      <c r="C168" s="31"/>
      <c r="D168" s="3"/>
      <c r="E168" s="3"/>
      <c r="F168" s="3"/>
      <c r="G168" s="3"/>
      <c r="H168" s="3"/>
      <c r="I168" s="3"/>
      <c r="J168" s="3"/>
      <c r="K168" s="3"/>
      <c r="L168" s="3"/>
      <c r="M168" s="3"/>
    </row>
    <row r="169" spans="1:13" ht="12.75">
      <c r="A169" s="33"/>
      <c r="B169" s="24"/>
      <c r="C169" s="31"/>
      <c r="D169" s="3"/>
      <c r="E169" s="3"/>
      <c r="F169" s="3"/>
      <c r="G169" s="3"/>
      <c r="H169" s="3"/>
      <c r="I169" s="3"/>
      <c r="J169" s="3"/>
      <c r="K169" s="3"/>
      <c r="L169" s="3"/>
      <c r="M169" s="3"/>
    </row>
    <row r="170" spans="1:13" ht="12.75">
      <c r="A170" s="33"/>
      <c r="B170" s="24"/>
      <c r="C170" s="31"/>
      <c r="D170" s="3"/>
      <c r="E170" s="3"/>
      <c r="F170" s="3"/>
      <c r="G170" s="3"/>
      <c r="H170" s="3"/>
      <c r="I170" s="3"/>
      <c r="J170" s="3"/>
      <c r="K170" s="3"/>
      <c r="L170" s="3"/>
      <c r="M170" s="3"/>
    </row>
    <row r="171" spans="1:13" ht="12.75">
      <c r="A171" s="33"/>
      <c r="B171" s="24"/>
      <c r="C171" s="31"/>
      <c r="D171" s="3"/>
      <c r="E171" s="3"/>
      <c r="F171" s="3"/>
      <c r="G171" s="3"/>
      <c r="H171" s="3"/>
      <c r="I171" s="3"/>
      <c r="J171" s="3"/>
      <c r="K171" s="3"/>
      <c r="L171" s="3"/>
      <c r="M171" s="3"/>
    </row>
    <row r="172" spans="1:13" ht="12.75">
      <c r="A172" s="33"/>
      <c r="B172" s="24"/>
      <c r="C172" s="31"/>
      <c r="D172" s="3"/>
      <c r="E172" s="3"/>
      <c r="F172" s="3"/>
      <c r="G172" s="3"/>
      <c r="H172" s="3"/>
      <c r="I172" s="3"/>
      <c r="J172" s="3"/>
      <c r="K172" s="3"/>
      <c r="L172" s="3"/>
      <c r="M172" s="3"/>
    </row>
    <row r="173" spans="1:13" ht="12.75">
      <c r="A173" s="33"/>
      <c r="B173" s="24"/>
      <c r="C173" s="31"/>
      <c r="D173" s="3"/>
      <c r="E173" s="3"/>
      <c r="F173" s="3"/>
      <c r="G173" s="3"/>
      <c r="H173" s="3"/>
      <c r="I173" s="3"/>
      <c r="J173" s="3"/>
      <c r="K173" s="3"/>
      <c r="L173" s="3"/>
      <c r="M173" s="3"/>
    </row>
    <row r="174" spans="1:13" ht="12.75">
      <c r="A174" s="33"/>
      <c r="B174" s="24"/>
      <c r="C174" s="31"/>
      <c r="D174" s="3"/>
      <c r="E174" s="3"/>
      <c r="F174" s="3"/>
      <c r="G174" s="3"/>
      <c r="H174" s="3"/>
      <c r="I174" s="3"/>
      <c r="J174" s="3"/>
      <c r="K174" s="3"/>
      <c r="L174" s="3"/>
      <c r="M174" s="3"/>
    </row>
    <row r="175" spans="1:13" ht="12.75">
      <c r="A175" s="33"/>
      <c r="B175" s="24"/>
      <c r="C175" s="31"/>
      <c r="D175" s="3"/>
      <c r="E175" s="3"/>
      <c r="F175" s="3"/>
      <c r="G175" s="3"/>
      <c r="H175" s="3"/>
      <c r="I175" s="3"/>
      <c r="J175" s="3"/>
      <c r="K175" s="3"/>
      <c r="L175" s="3"/>
      <c r="M175" s="3"/>
    </row>
    <row r="176" spans="1:13" ht="12.75">
      <c r="A176" s="33"/>
      <c r="B176" s="24"/>
      <c r="C176" s="31"/>
      <c r="D176" s="3"/>
      <c r="E176" s="3"/>
      <c r="F176" s="3"/>
      <c r="G176" s="3"/>
      <c r="H176" s="3"/>
      <c r="I176" s="3"/>
      <c r="J176" s="3"/>
      <c r="K176" s="3"/>
      <c r="L176" s="3"/>
      <c r="M176" s="3"/>
    </row>
    <row r="177" spans="1:13" ht="12.75">
      <c r="A177" s="33"/>
      <c r="B177" s="24"/>
      <c r="C177" s="31"/>
      <c r="D177" s="3"/>
      <c r="E177" s="3"/>
      <c r="F177" s="3"/>
      <c r="G177" s="3"/>
      <c r="H177" s="3"/>
      <c r="I177" s="3"/>
      <c r="J177" s="3"/>
      <c r="K177" s="3"/>
      <c r="L177" s="3"/>
      <c r="M177" s="3"/>
    </row>
    <row r="178" spans="1:13" ht="12.75">
      <c r="A178" s="33"/>
      <c r="B178" s="24"/>
      <c r="C178" s="31"/>
      <c r="D178" s="3"/>
      <c r="E178" s="3"/>
      <c r="F178" s="3"/>
      <c r="G178" s="3"/>
      <c r="H178" s="3"/>
      <c r="I178" s="3"/>
      <c r="J178" s="3"/>
      <c r="K178" s="3"/>
      <c r="L178" s="3"/>
      <c r="M178" s="3"/>
    </row>
    <row r="179" spans="1:13" ht="12.75">
      <c r="A179" s="33"/>
      <c r="B179" s="24"/>
      <c r="C179" s="31"/>
      <c r="D179" s="3"/>
      <c r="E179" s="3"/>
      <c r="F179" s="3"/>
      <c r="G179" s="3"/>
      <c r="H179" s="3"/>
      <c r="I179" s="3"/>
      <c r="J179" s="3"/>
      <c r="K179" s="3"/>
      <c r="L179" s="3"/>
      <c r="M179" s="3"/>
    </row>
    <row r="180" spans="1:13" ht="12.75">
      <c r="A180" s="33"/>
      <c r="B180" s="24"/>
      <c r="C180" s="31"/>
      <c r="D180" s="3"/>
      <c r="E180" s="3"/>
      <c r="F180" s="3"/>
      <c r="G180" s="3"/>
      <c r="H180" s="3"/>
      <c r="I180" s="3"/>
      <c r="J180" s="3"/>
      <c r="K180" s="3"/>
      <c r="L180" s="3"/>
      <c r="M180" s="3"/>
    </row>
    <row r="181" spans="1:13" ht="12.75">
      <c r="A181" s="33"/>
      <c r="B181" s="24"/>
      <c r="C181" s="31"/>
      <c r="D181" s="3"/>
      <c r="E181" s="3"/>
      <c r="F181" s="3"/>
      <c r="G181" s="3"/>
      <c r="H181" s="3"/>
      <c r="I181" s="3"/>
      <c r="J181" s="3"/>
      <c r="K181" s="3"/>
      <c r="L181" s="3"/>
      <c r="M181" s="3"/>
    </row>
    <row r="182" spans="1:13" ht="12.75">
      <c r="A182" s="33"/>
      <c r="B182" s="24"/>
      <c r="C182" s="31"/>
      <c r="D182" s="3"/>
      <c r="E182" s="3"/>
      <c r="F182" s="3"/>
      <c r="G182" s="3"/>
      <c r="H182" s="3"/>
      <c r="I182" s="3"/>
      <c r="J182" s="3"/>
      <c r="K182" s="3"/>
      <c r="L182" s="3"/>
      <c r="M182" s="3"/>
    </row>
    <row r="183" spans="1:13" ht="12.75">
      <c r="A183" s="33"/>
      <c r="B183" s="24"/>
      <c r="C183" s="31"/>
      <c r="D183" s="3"/>
      <c r="E183" s="3"/>
      <c r="F183" s="3"/>
      <c r="G183" s="3"/>
      <c r="H183" s="3"/>
      <c r="I183" s="3"/>
      <c r="J183" s="3"/>
      <c r="K183" s="3"/>
      <c r="L183" s="3"/>
      <c r="M183" s="3"/>
    </row>
    <row r="184" spans="1:13" ht="12.75">
      <c r="A184" s="33"/>
      <c r="B184" s="24"/>
      <c r="C184" s="31"/>
      <c r="D184" s="3"/>
      <c r="E184" s="3"/>
      <c r="F184" s="3"/>
      <c r="G184" s="3"/>
      <c r="H184" s="3"/>
      <c r="I184" s="3"/>
      <c r="J184" s="3"/>
      <c r="K184" s="3"/>
      <c r="L184" s="3"/>
      <c r="M184" s="3"/>
    </row>
    <row r="185" spans="1:13" ht="12.75">
      <c r="A185" s="33"/>
      <c r="B185" s="24"/>
      <c r="C185" s="31"/>
      <c r="D185" s="3"/>
      <c r="E185" s="3"/>
      <c r="F185" s="3"/>
      <c r="G185" s="3"/>
      <c r="H185" s="3"/>
      <c r="I185" s="3"/>
      <c r="J185" s="3"/>
      <c r="K185" s="3"/>
      <c r="L185" s="3"/>
      <c r="M185" s="3"/>
    </row>
    <row r="186" spans="1:13" ht="12.75">
      <c r="A186" s="33"/>
      <c r="B186" s="24"/>
      <c r="C186" s="31"/>
      <c r="D186" s="3"/>
      <c r="E186" s="3"/>
      <c r="F186" s="3"/>
      <c r="G186" s="3"/>
      <c r="H186" s="3"/>
      <c r="I186" s="3"/>
      <c r="J186" s="3"/>
      <c r="K186" s="3"/>
      <c r="L186" s="3"/>
      <c r="M186" s="3"/>
    </row>
    <row r="187" spans="1:13" ht="12.75">
      <c r="A187" s="33"/>
      <c r="B187" s="24"/>
      <c r="C187" s="31"/>
      <c r="D187" s="3"/>
      <c r="E187" s="3"/>
      <c r="F187" s="3"/>
      <c r="G187" s="3"/>
      <c r="H187" s="3"/>
      <c r="I187" s="3"/>
      <c r="J187" s="3"/>
      <c r="K187" s="3"/>
      <c r="L187" s="3"/>
      <c r="M187" s="3"/>
    </row>
    <row r="188" spans="1:13" ht="12.75">
      <c r="A188" s="1"/>
      <c r="B188" s="2"/>
      <c r="C188" s="3"/>
      <c r="D188" s="3"/>
      <c r="E188" s="3"/>
      <c r="F188" s="3"/>
      <c r="G188" s="3"/>
      <c r="H188" s="3"/>
      <c r="I188" s="3"/>
      <c r="J188" s="3"/>
      <c r="K188" s="3"/>
      <c r="L188" s="3"/>
      <c r="M188" s="3"/>
    </row>
    <row r="189" spans="1:13" ht="12.75">
      <c r="A189" s="1"/>
      <c r="B189" s="2"/>
      <c r="C189" s="3"/>
      <c r="D189" s="3"/>
      <c r="E189" s="3"/>
      <c r="F189" s="3"/>
      <c r="G189" s="3"/>
      <c r="H189" s="3"/>
      <c r="I189" s="3"/>
      <c r="J189" s="3"/>
      <c r="K189" s="3"/>
      <c r="L189" s="3"/>
      <c r="M189" s="3"/>
    </row>
    <row r="190" spans="1:13" ht="12.75">
      <c r="A190" s="1"/>
      <c r="B190" s="2"/>
      <c r="C190" s="3"/>
      <c r="D190" s="3"/>
      <c r="E190" s="3"/>
      <c r="F190" s="3"/>
      <c r="G190" s="3"/>
      <c r="H190" s="3"/>
      <c r="I190" s="3"/>
      <c r="J190" s="3"/>
      <c r="K190" s="3"/>
      <c r="L190" s="3"/>
      <c r="M190" s="3"/>
    </row>
    <row r="191" spans="1:13" ht="12.75">
      <c r="A191" s="1"/>
      <c r="B191" s="2"/>
      <c r="C191" s="3"/>
      <c r="D191" s="3"/>
      <c r="E191" s="3"/>
      <c r="F191" s="3"/>
      <c r="G191" s="3"/>
      <c r="H191" s="3"/>
      <c r="I191" s="3"/>
      <c r="J191" s="3"/>
      <c r="K191" s="3"/>
      <c r="L191" s="3"/>
      <c r="M191" s="3"/>
    </row>
    <row r="192" spans="1:13" ht="12.75">
      <c r="A192" s="1"/>
      <c r="B192" s="2"/>
      <c r="C192" s="3"/>
      <c r="D192" s="3"/>
      <c r="E192" s="3"/>
      <c r="F192" s="3"/>
      <c r="G192" s="3"/>
      <c r="H192" s="3"/>
      <c r="I192" s="3"/>
      <c r="J192" s="3"/>
      <c r="K192" s="3"/>
      <c r="L192" s="3"/>
      <c r="M192" s="3"/>
    </row>
    <row r="193" spans="1:13" ht="12.75">
      <c r="A193" s="1"/>
      <c r="B193" s="2"/>
      <c r="C193" s="3"/>
      <c r="D193" s="3"/>
      <c r="E193" s="3"/>
      <c r="F193" s="3"/>
      <c r="G193" s="3"/>
      <c r="H193" s="3"/>
      <c r="I193" s="3"/>
      <c r="J193" s="3"/>
      <c r="K193" s="3"/>
      <c r="L193" s="3"/>
      <c r="M193" s="3"/>
    </row>
    <row r="194" spans="1:13" ht="12.75">
      <c r="A194" s="1"/>
      <c r="B194" s="2"/>
      <c r="C194" s="3"/>
      <c r="D194" s="3"/>
      <c r="E194" s="3"/>
      <c r="F194" s="3"/>
      <c r="G194" s="3"/>
      <c r="H194" s="3"/>
      <c r="I194" s="3"/>
      <c r="J194" s="3"/>
      <c r="K194" s="3"/>
      <c r="L194" s="3"/>
      <c r="M194" s="3"/>
    </row>
    <row r="195" spans="1:13" ht="12.75">
      <c r="A195" s="1"/>
      <c r="B195" s="2"/>
      <c r="C195" s="3"/>
      <c r="D195" s="3"/>
      <c r="E195" s="3"/>
      <c r="F195" s="3"/>
      <c r="G195" s="3"/>
      <c r="H195" s="3"/>
      <c r="I195" s="3"/>
      <c r="J195" s="3"/>
      <c r="K195" s="3"/>
      <c r="L195" s="3"/>
      <c r="M195" s="3"/>
    </row>
    <row r="196" spans="1:13" ht="12.75">
      <c r="A196" s="1"/>
      <c r="B196" s="2"/>
      <c r="C196" s="3"/>
      <c r="D196" s="3"/>
      <c r="E196" s="3"/>
      <c r="F196" s="3"/>
      <c r="G196" s="3"/>
      <c r="H196" s="3"/>
      <c r="I196" s="3"/>
      <c r="J196" s="3"/>
      <c r="K196" s="3"/>
      <c r="L196" s="3"/>
      <c r="M196" s="3"/>
    </row>
    <row r="197" spans="1:13" ht="12.75">
      <c r="A197" s="1"/>
      <c r="B197" s="2"/>
      <c r="C197" s="3"/>
      <c r="D197" s="3"/>
      <c r="E197" s="3"/>
      <c r="F197" s="3"/>
      <c r="G197" s="3"/>
      <c r="H197" s="3"/>
      <c r="I197" s="3"/>
      <c r="J197" s="3"/>
      <c r="K197" s="3"/>
      <c r="L197" s="3"/>
      <c r="M197" s="3"/>
    </row>
    <row r="198" spans="1:13" ht="12.75">
      <c r="A198" s="1"/>
      <c r="B198" s="2"/>
      <c r="C198" s="3"/>
      <c r="D198" s="3"/>
      <c r="E198" s="3"/>
      <c r="F198" s="3"/>
      <c r="G198" s="3"/>
      <c r="H198" s="3"/>
      <c r="I198" s="3"/>
      <c r="J198" s="3"/>
      <c r="K198" s="3"/>
      <c r="L198" s="3"/>
      <c r="M198" s="3"/>
    </row>
    <row r="199" spans="1:13" ht="12.75">
      <c r="A199" s="1"/>
      <c r="B199" s="2"/>
      <c r="C199" s="3"/>
      <c r="D199" s="3"/>
      <c r="E199" s="3"/>
      <c r="F199" s="3"/>
      <c r="G199" s="3"/>
      <c r="H199" s="3"/>
      <c r="I199" s="3"/>
      <c r="J199" s="3"/>
      <c r="K199" s="3"/>
      <c r="L199" s="3"/>
      <c r="M199" s="3"/>
    </row>
    <row r="200" spans="1:13" ht="12.75">
      <c r="A200" s="1"/>
      <c r="B200" s="2"/>
      <c r="C200" s="3"/>
      <c r="D200" s="3"/>
      <c r="E200" s="3"/>
      <c r="F200" s="3"/>
      <c r="G200" s="3"/>
      <c r="H200" s="3"/>
      <c r="I200" s="3"/>
      <c r="J200" s="3"/>
      <c r="K200" s="3"/>
      <c r="L200" s="3"/>
      <c r="M200" s="3"/>
    </row>
    <row r="201" spans="1:13" ht="12.75">
      <c r="A201" s="1"/>
      <c r="B201" s="2"/>
      <c r="C201" s="3"/>
      <c r="D201" s="3"/>
      <c r="E201" s="3"/>
      <c r="F201" s="3"/>
      <c r="G201" s="3"/>
      <c r="H201" s="3"/>
      <c r="I201" s="3"/>
      <c r="J201" s="3"/>
      <c r="K201" s="3"/>
      <c r="L201" s="3"/>
      <c r="M201" s="3"/>
    </row>
    <row r="202" spans="1:13" ht="12.75">
      <c r="A202" s="1"/>
      <c r="B202" s="2"/>
      <c r="C202" s="3"/>
      <c r="D202" s="3"/>
      <c r="E202" s="3"/>
      <c r="F202" s="3"/>
      <c r="G202" s="3"/>
      <c r="H202" s="3"/>
      <c r="I202" s="3"/>
      <c r="J202" s="3"/>
      <c r="K202" s="3"/>
      <c r="L202" s="3"/>
      <c r="M202" s="3"/>
    </row>
    <row r="203" spans="1:13" ht="12.75">
      <c r="A203" s="1"/>
      <c r="B203" s="2"/>
      <c r="C203" s="3"/>
      <c r="D203" s="3"/>
      <c r="E203" s="3"/>
      <c r="F203" s="3"/>
      <c r="G203" s="3"/>
      <c r="H203" s="3"/>
      <c r="I203" s="3"/>
      <c r="J203" s="3"/>
      <c r="K203" s="3"/>
      <c r="L203" s="3"/>
      <c r="M203" s="3"/>
    </row>
    <row r="204" spans="1:13" ht="12.75">
      <c r="A204" s="1"/>
      <c r="B204" s="2"/>
      <c r="C204" s="3"/>
      <c r="D204" s="3"/>
      <c r="E204" s="3"/>
      <c r="F204" s="3"/>
      <c r="G204" s="3"/>
      <c r="H204" s="3"/>
      <c r="I204" s="3"/>
      <c r="J204" s="3"/>
      <c r="K204" s="3"/>
      <c r="L204" s="3"/>
      <c r="M204" s="3"/>
    </row>
    <row r="205" spans="1:13" ht="12.75">
      <c r="A205" s="1"/>
      <c r="B205" s="2"/>
      <c r="C205" s="3"/>
      <c r="D205" s="3"/>
      <c r="E205" s="3"/>
      <c r="F205" s="3"/>
      <c r="G205" s="3"/>
      <c r="H205" s="3"/>
      <c r="I205" s="3"/>
      <c r="J205" s="3"/>
      <c r="K205" s="3"/>
      <c r="L205" s="3"/>
      <c r="M205" s="3"/>
    </row>
    <row r="206" spans="1:13" ht="12.75">
      <c r="A206" s="1"/>
      <c r="B206" s="2"/>
      <c r="C206" s="3"/>
      <c r="D206" s="3"/>
      <c r="E206" s="3"/>
      <c r="F206" s="3"/>
      <c r="G206" s="3"/>
      <c r="H206" s="3"/>
      <c r="I206" s="3"/>
      <c r="J206" s="3"/>
      <c r="K206" s="3"/>
      <c r="L206" s="3"/>
      <c r="M206" s="3"/>
    </row>
    <row r="207" spans="1:13" ht="12.75">
      <c r="A207" s="1"/>
      <c r="B207" s="2"/>
      <c r="C207" s="3"/>
      <c r="D207" s="3"/>
      <c r="E207" s="3"/>
      <c r="F207" s="3"/>
      <c r="G207" s="3"/>
      <c r="H207" s="3"/>
      <c r="I207" s="3"/>
      <c r="J207" s="3"/>
      <c r="K207" s="3"/>
      <c r="L207" s="3"/>
      <c r="M207" s="3"/>
    </row>
    <row r="208" spans="1:13" ht="12.75">
      <c r="A208" s="1"/>
      <c r="B208" s="2"/>
      <c r="C208" s="3"/>
      <c r="D208" s="3"/>
      <c r="E208" s="3"/>
      <c r="F208" s="3"/>
      <c r="G208" s="3"/>
      <c r="H208" s="3"/>
      <c r="I208" s="3"/>
      <c r="J208" s="3"/>
      <c r="K208" s="3"/>
      <c r="L208" s="3"/>
      <c r="M208" s="3"/>
    </row>
    <row r="209" spans="1:13" ht="12.75">
      <c r="A209" s="1"/>
      <c r="B209" s="2"/>
      <c r="C209" s="3"/>
      <c r="D209" s="3"/>
      <c r="E209" s="3"/>
      <c r="F209" s="3"/>
      <c r="G209" s="3"/>
      <c r="H209" s="3"/>
      <c r="I209" s="3"/>
      <c r="J209" s="3"/>
      <c r="K209" s="3"/>
      <c r="L209" s="3"/>
      <c r="M209" s="3"/>
    </row>
    <row r="210" spans="1:13" ht="12.75">
      <c r="A210" s="1"/>
      <c r="B210" s="2"/>
      <c r="C210" s="3"/>
      <c r="D210" s="3"/>
      <c r="E210" s="3"/>
      <c r="F210" s="3"/>
      <c r="G210" s="3"/>
      <c r="H210" s="3"/>
      <c r="I210" s="3"/>
      <c r="J210" s="3"/>
      <c r="K210" s="3"/>
      <c r="L210" s="3"/>
      <c r="M210" s="3"/>
    </row>
    <row r="211" spans="1:13" ht="12.75">
      <c r="A211" s="1"/>
      <c r="B211" s="2"/>
      <c r="C211" s="3"/>
      <c r="D211" s="3"/>
      <c r="E211" s="3"/>
      <c r="F211" s="3"/>
      <c r="G211" s="3"/>
      <c r="H211" s="3"/>
      <c r="I211" s="3"/>
      <c r="J211" s="3"/>
      <c r="K211" s="3"/>
      <c r="L211" s="3"/>
      <c r="M211" s="3"/>
    </row>
    <row r="212" spans="1:13" ht="12.75">
      <c r="A212" s="1"/>
      <c r="B212" s="2"/>
      <c r="C212" s="3"/>
      <c r="D212" s="3"/>
      <c r="E212" s="3"/>
      <c r="F212" s="3"/>
      <c r="G212" s="3"/>
      <c r="H212" s="3"/>
      <c r="I212" s="3"/>
      <c r="J212" s="3"/>
      <c r="K212" s="3"/>
      <c r="L212" s="3"/>
      <c r="M212" s="3"/>
    </row>
    <row r="213" spans="1:13" ht="12.75">
      <c r="A213" s="1"/>
      <c r="B213" s="2"/>
      <c r="C213" s="3"/>
      <c r="D213" s="3"/>
      <c r="E213" s="3"/>
      <c r="F213" s="3"/>
      <c r="G213" s="3"/>
      <c r="H213" s="3"/>
      <c r="I213" s="3"/>
      <c r="J213" s="3"/>
      <c r="K213" s="3"/>
      <c r="L213" s="3"/>
      <c r="M213" s="3"/>
    </row>
    <row r="214" spans="1:13" ht="12.75">
      <c r="A214" s="1"/>
      <c r="B214" s="2"/>
      <c r="C214" s="3"/>
      <c r="D214" s="3"/>
      <c r="E214" s="3"/>
      <c r="F214" s="3"/>
      <c r="G214" s="3"/>
      <c r="H214" s="3"/>
      <c r="I214" s="3"/>
      <c r="J214" s="3"/>
      <c r="K214" s="3"/>
      <c r="L214" s="3"/>
      <c r="M214" s="3"/>
    </row>
    <row r="215" spans="1:13" ht="12.75">
      <c r="A215" s="1"/>
      <c r="B215" s="2"/>
      <c r="C215" s="3"/>
      <c r="D215" s="3"/>
      <c r="E215" s="3"/>
      <c r="F215" s="3"/>
      <c r="G215" s="3"/>
      <c r="H215" s="3"/>
      <c r="I215" s="3"/>
      <c r="J215" s="3"/>
      <c r="K215" s="3"/>
      <c r="L215" s="3"/>
      <c r="M215" s="3"/>
    </row>
    <row r="216" spans="1:13" ht="12.75">
      <c r="A216" s="1"/>
      <c r="B216" s="2"/>
      <c r="C216" s="3"/>
      <c r="D216" s="3"/>
      <c r="E216" s="3"/>
      <c r="F216" s="3"/>
      <c r="G216" s="3"/>
      <c r="H216" s="3"/>
      <c r="I216" s="3"/>
      <c r="J216" s="3"/>
      <c r="K216" s="3"/>
      <c r="L216" s="3"/>
      <c r="M216" s="3"/>
    </row>
    <row r="217" spans="1:13" ht="12.75">
      <c r="A217" s="1"/>
      <c r="B217" s="2"/>
      <c r="C217" s="3"/>
      <c r="D217" s="3"/>
      <c r="E217" s="3"/>
      <c r="F217" s="3"/>
      <c r="G217" s="3"/>
      <c r="H217" s="3"/>
      <c r="I217" s="3"/>
      <c r="J217" s="3"/>
      <c r="K217" s="3"/>
      <c r="L217" s="3"/>
      <c r="M217" s="3"/>
    </row>
    <row r="218" spans="1:13" ht="12.75">
      <c r="A218" s="1"/>
      <c r="B218" s="2"/>
      <c r="C218" s="3"/>
      <c r="D218" s="3"/>
      <c r="E218" s="3"/>
      <c r="F218" s="3"/>
      <c r="G218" s="3"/>
      <c r="H218" s="3"/>
      <c r="I218" s="3"/>
      <c r="J218" s="3"/>
      <c r="K218" s="3"/>
      <c r="L218" s="3"/>
      <c r="M218" s="3"/>
    </row>
    <row r="219" spans="1:13" ht="12.75">
      <c r="A219" s="1"/>
      <c r="B219" s="2"/>
      <c r="C219" s="3"/>
      <c r="D219" s="3"/>
      <c r="E219" s="3"/>
      <c r="F219" s="3"/>
      <c r="G219" s="3"/>
      <c r="H219" s="3"/>
      <c r="I219" s="3"/>
      <c r="J219" s="3"/>
      <c r="K219" s="3"/>
      <c r="L219" s="3"/>
      <c r="M219" s="3"/>
    </row>
    <row r="220" spans="1:13" ht="12.75">
      <c r="A220" s="1"/>
      <c r="B220" s="2"/>
      <c r="C220" s="3"/>
      <c r="D220" s="3"/>
      <c r="E220" s="3"/>
      <c r="F220" s="3"/>
      <c r="G220" s="3"/>
      <c r="H220" s="3"/>
      <c r="I220" s="3"/>
      <c r="J220" s="3"/>
      <c r="K220" s="3"/>
      <c r="L220" s="3"/>
      <c r="M220" s="3"/>
    </row>
    <row r="221" spans="1:13" ht="12.75">
      <c r="A221" s="1"/>
      <c r="B221" s="2"/>
      <c r="C221" s="3"/>
      <c r="D221" s="3"/>
      <c r="E221" s="3"/>
      <c r="F221" s="3"/>
      <c r="G221" s="3"/>
      <c r="H221" s="3"/>
      <c r="I221" s="3"/>
      <c r="J221" s="3"/>
      <c r="K221" s="3"/>
      <c r="L221" s="3"/>
      <c r="M221" s="3"/>
    </row>
    <row r="222" spans="1:13" ht="12.75">
      <c r="A222" s="1"/>
      <c r="B222" s="2"/>
      <c r="C222" s="3"/>
      <c r="D222" s="3"/>
      <c r="E222" s="3"/>
      <c r="F222" s="3"/>
      <c r="G222" s="3"/>
      <c r="H222" s="3"/>
      <c r="I222" s="3"/>
      <c r="J222" s="3"/>
      <c r="K222" s="3"/>
      <c r="L222" s="3"/>
      <c r="M222" s="3"/>
    </row>
    <row r="223" spans="1:13" ht="12.75">
      <c r="A223" s="1"/>
      <c r="B223" s="2"/>
      <c r="C223" s="3"/>
      <c r="D223" s="3"/>
      <c r="E223" s="3"/>
      <c r="F223" s="3"/>
      <c r="G223" s="3"/>
      <c r="H223" s="3"/>
      <c r="I223" s="3"/>
      <c r="J223" s="3"/>
      <c r="K223" s="3"/>
      <c r="L223" s="3"/>
      <c r="M223" s="3"/>
    </row>
    <row r="224" spans="1:13" ht="12.75">
      <c r="A224" s="1"/>
      <c r="B224" s="2"/>
      <c r="C224" s="3"/>
      <c r="D224" s="3"/>
      <c r="E224" s="3"/>
      <c r="F224" s="3"/>
      <c r="G224" s="3"/>
      <c r="H224" s="3"/>
      <c r="I224" s="3"/>
      <c r="J224" s="3"/>
      <c r="K224" s="3"/>
      <c r="L224" s="3"/>
      <c r="M224" s="3"/>
    </row>
    <row r="225" spans="1:13" ht="12.75">
      <c r="A225" s="1"/>
      <c r="B225" s="2"/>
      <c r="C225" s="3"/>
      <c r="D225" s="3"/>
      <c r="E225" s="3"/>
      <c r="F225" s="3"/>
      <c r="G225" s="3"/>
      <c r="H225" s="3"/>
      <c r="I225" s="3"/>
      <c r="J225" s="3"/>
      <c r="K225" s="3"/>
      <c r="L225" s="3"/>
      <c r="M225" s="3"/>
    </row>
    <row r="226" spans="1:13" ht="12.75">
      <c r="A226" s="1"/>
      <c r="B226" s="2"/>
      <c r="C226" s="3"/>
      <c r="D226" s="3"/>
      <c r="E226" s="3"/>
      <c r="F226" s="3"/>
      <c r="G226" s="3"/>
      <c r="H226" s="3"/>
      <c r="I226" s="3"/>
      <c r="J226" s="3"/>
      <c r="K226" s="3"/>
      <c r="L226" s="3"/>
      <c r="M226" s="3"/>
    </row>
    <row r="227" spans="1:13" ht="12.75">
      <c r="A227" s="1"/>
      <c r="B227" s="2"/>
      <c r="C227" s="3"/>
      <c r="D227" s="3"/>
      <c r="E227" s="3"/>
      <c r="F227" s="3"/>
      <c r="G227" s="3"/>
      <c r="H227" s="3"/>
      <c r="I227" s="3"/>
      <c r="J227" s="3"/>
      <c r="K227" s="3"/>
      <c r="L227" s="3"/>
      <c r="M227" s="3"/>
    </row>
    <row r="228" spans="1:13" ht="12.75">
      <c r="A228" s="1"/>
      <c r="B228" s="2"/>
      <c r="C228" s="3"/>
      <c r="D228" s="3"/>
      <c r="E228" s="3"/>
      <c r="F228" s="3"/>
      <c r="G228" s="3"/>
      <c r="H228" s="3"/>
      <c r="I228" s="3"/>
      <c r="J228" s="3"/>
      <c r="K228" s="3"/>
      <c r="L228" s="3"/>
      <c r="M228" s="3"/>
    </row>
    <row r="229" spans="1:13" ht="12.75">
      <c r="A229" s="1"/>
      <c r="B229" s="2"/>
      <c r="C229" s="3"/>
      <c r="D229" s="3"/>
      <c r="E229" s="3"/>
      <c r="F229" s="3"/>
      <c r="G229" s="3"/>
      <c r="H229" s="3"/>
      <c r="I229" s="3"/>
      <c r="J229" s="3"/>
      <c r="K229" s="3"/>
      <c r="L229" s="3"/>
      <c r="M229" s="3"/>
    </row>
    <row r="230" spans="1:13" ht="12.75">
      <c r="A230" s="1"/>
      <c r="B230" s="2"/>
      <c r="C230" s="3"/>
      <c r="D230" s="3"/>
      <c r="E230" s="3"/>
      <c r="F230" s="3"/>
      <c r="G230" s="3"/>
      <c r="H230" s="3"/>
      <c r="I230" s="3"/>
      <c r="J230" s="3"/>
      <c r="K230" s="3"/>
      <c r="L230" s="3"/>
      <c r="M230" s="3"/>
    </row>
    <row r="231" spans="1:13" ht="12.75">
      <c r="A231" s="1"/>
      <c r="B231" s="2"/>
      <c r="C231" s="3"/>
      <c r="D231" s="3"/>
      <c r="E231" s="3"/>
      <c r="F231" s="3"/>
      <c r="G231" s="3"/>
      <c r="H231" s="3"/>
      <c r="I231" s="3"/>
      <c r="J231" s="3"/>
      <c r="K231" s="3"/>
      <c r="L231" s="3"/>
      <c r="M231" s="3"/>
    </row>
    <row r="232" spans="1:13" ht="12.75">
      <c r="A232" s="1"/>
      <c r="B232" s="2"/>
      <c r="C232" s="3"/>
      <c r="D232" s="3"/>
      <c r="E232" s="3"/>
      <c r="F232" s="3"/>
      <c r="G232" s="3"/>
      <c r="H232" s="3"/>
      <c r="I232" s="3"/>
      <c r="J232" s="3"/>
      <c r="K232" s="3"/>
      <c r="L232" s="3"/>
      <c r="M232" s="3"/>
    </row>
    <row r="233" spans="1:13" ht="12.75">
      <c r="A233" s="1"/>
      <c r="B233" s="2"/>
      <c r="C233" s="3"/>
      <c r="D233" s="3"/>
      <c r="E233" s="3"/>
      <c r="F233" s="3"/>
      <c r="G233" s="3"/>
      <c r="H233" s="3"/>
      <c r="I233" s="3"/>
      <c r="J233" s="3"/>
      <c r="K233" s="3"/>
      <c r="L233" s="3"/>
      <c r="M233" s="3"/>
    </row>
    <row r="234" spans="1:13" ht="12.75">
      <c r="A234" s="1"/>
      <c r="B234" s="2"/>
      <c r="C234" s="3"/>
      <c r="D234" s="3"/>
      <c r="E234" s="3"/>
      <c r="F234" s="3"/>
      <c r="G234" s="3"/>
      <c r="H234" s="3"/>
      <c r="I234" s="3"/>
      <c r="J234" s="3"/>
      <c r="K234" s="3"/>
      <c r="L234" s="3"/>
      <c r="M234" s="3"/>
    </row>
    <row r="235" spans="1:13" ht="12.75">
      <c r="A235" s="1"/>
      <c r="B235" s="2"/>
      <c r="C235" s="3"/>
      <c r="D235" s="3"/>
      <c r="E235" s="3"/>
      <c r="F235" s="3"/>
      <c r="G235" s="3"/>
      <c r="H235" s="3"/>
      <c r="I235" s="3"/>
      <c r="J235" s="3"/>
      <c r="K235" s="3"/>
      <c r="L235" s="3"/>
      <c r="M235" s="3"/>
    </row>
    <row r="236" spans="1:13" ht="12.75">
      <c r="A236" s="1"/>
      <c r="B236" s="2"/>
      <c r="C236" s="3"/>
      <c r="D236" s="3"/>
      <c r="E236" s="3"/>
      <c r="F236" s="3"/>
      <c r="G236" s="3"/>
      <c r="H236" s="3"/>
      <c r="I236" s="3"/>
      <c r="J236" s="3"/>
      <c r="K236" s="3"/>
      <c r="L236" s="3"/>
      <c r="M236" s="3"/>
    </row>
    <row r="237" spans="1:13" ht="12.75">
      <c r="A237" s="1"/>
      <c r="B237" s="2"/>
      <c r="C237" s="3"/>
      <c r="D237" s="3"/>
      <c r="E237" s="3"/>
      <c r="F237" s="3"/>
      <c r="G237" s="3"/>
      <c r="H237" s="3"/>
      <c r="I237" s="3"/>
      <c r="J237" s="3"/>
      <c r="K237" s="3"/>
      <c r="L237" s="3"/>
      <c r="M237" s="3"/>
    </row>
    <row r="238" spans="1:13" ht="12.75">
      <c r="A238" s="1"/>
      <c r="B238" s="2"/>
      <c r="C238" s="3"/>
      <c r="D238" s="3"/>
      <c r="E238" s="3"/>
      <c r="F238" s="3"/>
      <c r="G238" s="3"/>
      <c r="H238" s="3"/>
      <c r="I238" s="3"/>
      <c r="J238" s="3"/>
      <c r="K238" s="3"/>
      <c r="L238" s="3"/>
      <c r="M238" s="3"/>
    </row>
    <row r="239" spans="1:13" ht="12.75">
      <c r="A239" s="1"/>
      <c r="B239" s="2"/>
      <c r="C239" s="3"/>
      <c r="D239" s="3"/>
      <c r="E239" s="3"/>
      <c r="F239" s="3"/>
      <c r="G239" s="3"/>
      <c r="H239" s="3"/>
      <c r="I239" s="3"/>
      <c r="J239" s="3"/>
      <c r="K239" s="3"/>
      <c r="L239" s="3"/>
      <c r="M239" s="3"/>
    </row>
    <row r="240" spans="1:13" ht="12.75">
      <c r="A240" s="1"/>
      <c r="B240" s="2"/>
      <c r="C240" s="3"/>
      <c r="D240" s="3"/>
      <c r="E240" s="3"/>
      <c r="F240" s="3"/>
      <c r="G240" s="3"/>
      <c r="H240" s="3"/>
      <c r="I240" s="3"/>
      <c r="J240" s="3"/>
      <c r="K240" s="3"/>
      <c r="L240" s="3"/>
      <c r="M240" s="3"/>
    </row>
    <row r="241" spans="1:13" ht="12.75">
      <c r="A241" s="1"/>
      <c r="B241" s="2"/>
      <c r="C241" s="3"/>
      <c r="D241" s="3"/>
      <c r="E241" s="3"/>
      <c r="F241" s="3"/>
      <c r="G241" s="3"/>
      <c r="H241" s="3"/>
      <c r="I241" s="3"/>
      <c r="J241" s="3"/>
      <c r="K241" s="3"/>
      <c r="L241" s="3"/>
      <c r="M241" s="3"/>
    </row>
    <row r="242" spans="1:13" ht="12.75">
      <c r="A242" s="1"/>
      <c r="B242" s="2"/>
      <c r="C242" s="3"/>
      <c r="D242" s="3"/>
      <c r="E242" s="3"/>
      <c r="F242" s="3"/>
      <c r="G242" s="3"/>
      <c r="H242" s="3"/>
      <c r="I242" s="3"/>
      <c r="J242" s="3"/>
      <c r="K242" s="3"/>
      <c r="L242" s="3"/>
      <c r="M242" s="3"/>
    </row>
    <row r="243" spans="1:13" ht="12.75">
      <c r="A243" s="1"/>
      <c r="B243" s="2"/>
      <c r="C243" s="3"/>
      <c r="D243" s="3"/>
      <c r="E243" s="3"/>
      <c r="F243" s="3"/>
      <c r="G243" s="3"/>
      <c r="H243" s="3"/>
      <c r="I243" s="3"/>
      <c r="J243" s="3"/>
      <c r="K243" s="3"/>
      <c r="L243" s="3"/>
      <c r="M243" s="3"/>
    </row>
    <row r="244" spans="1:13" ht="12.75">
      <c r="A244" s="1"/>
      <c r="B244" s="2"/>
      <c r="C244" s="3"/>
      <c r="D244" s="3"/>
      <c r="E244" s="3"/>
      <c r="F244" s="3"/>
      <c r="G244" s="3"/>
      <c r="H244" s="3"/>
      <c r="I244" s="3"/>
      <c r="J244" s="3"/>
      <c r="K244" s="3"/>
      <c r="L244" s="3"/>
      <c r="M244" s="3"/>
    </row>
    <row r="245" spans="1:13" ht="12.75">
      <c r="A245" s="1"/>
      <c r="B245" s="2"/>
      <c r="C245" s="3"/>
      <c r="D245" s="3"/>
      <c r="E245" s="3"/>
      <c r="F245" s="3"/>
      <c r="G245" s="3"/>
      <c r="H245" s="3"/>
      <c r="I245" s="3"/>
      <c r="J245" s="3"/>
      <c r="K245" s="3"/>
      <c r="L245" s="3"/>
      <c r="M245" s="3"/>
    </row>
    <row r="246" spans="1:13" ht="12.75">
      <c r="A246" s="1"/>
      <c r="B246" s="2"/>
      <c r="C246" s="3"/>
      <c r="D246" s="3"/>
      <c r="E246" s="3"/>
      <c r="F246" s="3"/>
      <c r="G246" s="3"/>
      <c r="H246" s="3"/>
      <c r="I246" s="3"/>
      <c r="J246" s="3"/>
      <c r="K246" s="3"/>
      <c r="L246" s="3"/>
      <c r="M246" s="3"/>
    </row>
    <row r="247" spans="1:13" ht="12.75">
      <c r="A247" s="1"/>
      <c r="B247" s="2"/>
      <c r="C247" s="3"/>
      <c r="D247" s="3"/>
      <c r="E247" s="3"/>
      <c r="F247" s="3"/>
      <c r="G247" s="3"/>
      <c r="H247" s="3"/>
      <c r="I247" s="3"/>
      <c r="J247" s="3"/>
      <c r="K247" s="3"/>
      <c r="L247" s="3"/>
      <c r="M247" s="3"/>
    </row>
    <row r="248" spans="1:13" ht="12.75">
      <c r="A248" s="1"/>
      <c r="B248" s="2"/>
      <c r="C248" s="3"/>
      <c r="D248" s="3"/>
      <c r="E248" s="3"/>
      <c r="F248" s="3"/>
      <c r="G248" s="3"/>
      <c r="H248" s="3"/>
      <c r="I248" s="3"/>
      <c r="J248" s="3"/>
      <c r="K248" s="3"/>
      <c r="L248" s="3"/>
      <c r="M248" s="3"/>
    </row>
    <row r="249" spans="1:13" ht="12.75">
      <c r="A249" s="1"/>
      <c r="B249" s="2"/>
      <c r="C249" s="3"/>
      <c r="D249" s="3"/>
      <c r="E249" s="3"/>
      <c r="F249" s="3"/>
      <c r="G249" s="3"/>
      <c r="H249" s="3"/>
      <c r="I249" s="3"/>
      <c r="J249" s="3"/>
      <c r="K249" s="3"/>
      <c r="L249" s="3"/>
      <c r="M249" s="3"/>
    </row>
    <row r="250" spans="1:13" ht="12.75">
      <c r="A250" s="1"/>
      <c r="B250" s="2"/>
      <c r="C250" s="3"/>
      <c r="D250" s="3"/>
      <c r="E250" s="3"/>
      <c r="F250" s="3"/>
      <c r="G250" s="3"/>
      <c r="H250" s="3"/>
      <c r="I250" s="3"/>
      <c r="J250" s="3"/>
      <c r="K250" s="3"/>
      <c r="L250" s="3"/>
      <c r="M250" s="3"/>
    </row>
    <row r="251" spans="1:13" ht="12.75">
      <c r="A251" s="1"/>
      <c r="B251" s="2"/>
      <c r="C251" s="3"/>
      <c r="D251" s="3"/>
      <c r="E251" s="3"/>
      <c r="F251" s="3"/>
      <c r="G251" s="3"/>
      <c r="H251" s="3"/>
      <c r="I251" s="3"/>
      <c r="J251" s="3"/>
      <c r="K251" s="3"/>
      <c r="L251" s="3"/>
      <c r="M251" s="3"/>
    </row>
    <row r="252" spans="1:13" ht="12.75">
      <c r="A252" s="1"/>
      <c r="B252" s="2"/>
      <c r="C252" s="3"/>
      <c r="D252" s="3"/>
      <c r="E252" s="3"/>
      <c r="F252" s="3"/>
      <c r="G252" s="3"/>
      <c r="H252" s="3"/>
      <c r="I252" s="3"/>
      <c r="J252" s="3"/>
      <c r="K252" s="3"/>
      <c r="L252" s="3"/>
      <c r="M252" s="3"/>
    </row>
    <row r="253" spans="1:13" ht="12.75">
      <c r="A253" s="1"/>
      <c r="B253" s="2"/>
      <c r="C253" s="3"/>
      <c r="D253" s="3"/>
      <c r="E253" s="3"/>
      <c r="F253" s="3"/>
      <c r="G253" s="3"/>
      <c r="H253" s="3"/>
      <c r="I253" s="3"/>
      <c r="J253" s="3"/>
      <c r="K253" s="3"/>
      <c r="L253" s="3"/>
      <c r="M253" s="3"/>
    </row>
    <row r="254" spans="1:13" ht="12.75">
      <c r="A254" s="1"/>
      <c r="B254" s="2"/>
      <c r="C254" s="3"/>
      <c r="D254" s="3"/>
      <c r="E254" s="3"/>
      <c r="F254" s="3"/>
      <c r="G254" s="3"/>
      <c r="H254" s="3"/>
      <c r="I254" s="3"/>
      <c r="J254" s="3"/>
      <c r="K254" s="3"/>
      <c r="L254" s="3"/>
      <c r="M254" s="3"/>
    </row>
    <row r="255" spans="1:13" ht="12.75">
      <c r="A255" s="1"/>
      <c r="B255" s="2"/>
      <c r="C255" s="3"/>
      <c r="D255" s="3"/>
      <c r="E255" s="3"/>
      <c r="F255" s="3"/>
      <c r="G255" s="3"/>
      <c r="H255" s="3"/>
      <c r="I255" s="3"/>
      <c r="J255" s="3"/>
      <c r="K255" s="3"/>
      <c r="L255" s="3"/>
      <c r="M255" s="3"/>
    </row>
    <row r="256" spans="1:13" ht="12.75">
      <c r="A256" s="1"/>
      <c r="B256" s="2"/>
      <c r="C256" s="3"/>
      <c r="D256" s="3"/>
      <c r="E256" s="3"/>
      <c r="F256" s="3"/>
      <c r="G256" s="3"/>
      <c r="H256" s="3"/>
      <c r="I256" s="3"/>
      <c r="J256" s="3"/>
      <c r="K256" s="3"/>
      <c r="L256" s="3"/>
      <c r="M256" s="3"/>
    </row>
    <row r="257" spans="1:13" ht="12.75">
      <c r="A257" s="1"/>
      <c r="B257" s="2"/>
      <c r="C257" s="3"/>
      <c r="D257" s="3"/>
      <c r="E257" s="3"/>
      <c r="F257" s="3"/>
      <c r="G257" s="3"/>
      <c r="H257" s="3"/>
      <c r="I257" s="3"/>
      <c r="J257" s="3"/>
      <c r="K257" s="3"/>
      <c r="L257" s="3"/>
      <c r="M257" s="3"/>
    </row>
    <row r="258" spans="1:13" ht="12.75">
      <c r="A258" s="1"/>
      <c r="B258" s="2"/>
      <c r="C258" s="3"/>
      <c r="D258" s="3"/>
      <c r="E258" s="3"/>
      <c r="F258" s="3"/>
      <c r="G258" s="3"/>
      <c r="H258" s="3"/>
      <c r="I258" s="3"/>
      <c r="J258" s="3"/>
      <c r="K258" s="3"/>
      <c r="L258" s="3"/>
      <c r="M258" s="3"/>
    </row>
    <row r="259" spans="1:13" ht="12.75">
      <c r="A259" s="1"/>
      <c r="B259" s="2"/>
      <c r="C259" s="3"/>
      <c r="D259" s="3"/>
      <c r="E259" s="3"/>
      <c r="F259" s="3"/>
      <c r="G259" s="3"/>
      <c r="H259" s="3"/>
      <c r="I259" s="3"/>
      <c r="J259" s="3"/>
      <c r="K259" s="3"/>
      <c r="L259" s="3"/>
      <c r="M259" s="3"/>
    </row>
    <row r="260" spans="1:13" ht="12.75">
      <c r="A260" s="1"/>
      <c r="B260" s="2"/>
      <c r="C260" s="3"/>
      <c r="D260" s="3"/>
      <c r="E260" s="3"/>
      <c r="F260" s="3"/>
      <c r="G260" s="3"/>
      <c r="H260" s="3"/>
      <c r="I260" s="3"/>
      <c r="J260" s="3"/>
      <c r="K260" s="3"/>
      <c r="L260" s="3"/>
      <c r="M260" s="3"/>
    </row>
    <row r="261" spans="1:13" ht="12.75">
      <c r="A261" s="1"/>
      <c r="B261" s="2"/>
      <c r="C261" s="3"/>
      <c r="D261" s="3"/>
      <c r="E261" s="3"/>
      <c r="F261" s="3"/>
      <c r="G261" s="3"/>
      <c r="H261" s="3"/>
      <c r="I261" s="3"/>
      <c r="J261" s="3"/>
      <c r="K261" s="3"/>
      <c r="L261" s="3"/>
      <c r="M261" s="3"/>
    </row>
    <row r="262" spans="1:13" ht="12.75">
      <c r="A262" s="1"/>
      <c r="B262" s="2"/>
      <c r="C262" s="3"/>
      <c r="D262" s="3"/>
      <c r="E262" s="3"/>
      <c r="F262" s="3"/>
      <c r="G262" s="3"/>
      <c r="H262" s="3"/>
      <c r="I262" s="3"/>
      <c r="J262" s="3"/>
      <c r="K262" s="3"/>
      <c r="L262" s="3"/>
      <c r="M262" s="3"/>
    </row>
    <row r="263" spans="1:13" ht="12.75">
      <c r="A263" s="1"/>
      <c r="B263" s="2"/>
      <c r="C263" s="3"/>
      <c r="D263" s="3"/>
      <c r="E263" s="3"/>
      <c r="F263" s="3"/>
      <c r="G263" s="3"/>
      <c r="H263" s="3"/>
      <c r="I263" s="3"/>
      <c r="J263" s="3"/>
      <c r="K263" s="3"/>
      <c r="L263" s="3"/>
      <c r="M263" s="3"/>
    </row>
    <row r="264" spans="1:13" ht="12.75">
      <c r="A264" s="1"/>
      <c r="B264" s="2"/>
      <c r="C264" s="3"/>
      <c r="D264" s="3"/>
      <c r="E264" s="3"/>
      <c r="F264" s="3"/>
      <c r="G264" s="3"/>
      <c r="H264" s="3"/>
      <c r="I264" s="3"/>
      <c r="J264" s="3"/>
      <c r="K264" s="3"/>
      <c r="L264" s="3"/>
      <c r="M264" s="3"/>
    </row>
    <row r="265" spans="1:13" ht="12.75">
      <c r="A265" s="1"/>
      <c r="B265" s="2"/>
      <c r="C265" s="3"/>
      <c r="D265" s="3"/>
      <c r="E265" s="3"/>
      <c r="F265" s="3"/>
      <c r="G265" s="3"/>
      <c r="H265" s="3"/>
      <c r="I265" s="3"/>
      <c r="J265" s="3"/>
      <c r="K265" s="3"/>
      <c r="L265" s="3"/>
      <c r="M265" s="3"/>
    </row>
    <row r="266" spans="1:13" ht="12.75">
      <c r="A266" s="1"/>
      <c r="B266" s="2"/>
      <c r="C266" s="3"/>
      <c r="D266" s="3"/>
      <c r="E266" s="3"/>
      <c r="F266" s="3"/>
      <c r="G266" s="3"/>
      <c r="H266" s="3"/>
      <c r="I266" s="3"/>
      <c r="J266" s="3"/>
      <c r="K266" s="3"/>
      <c r="L266" s="3"/>
      <c r="M266" s="3"/>
    </row>
    <row r="267" spans="1:13" ht="12.75">
      <c r="A267" s="1"/>
      <c r="B267" s="2"/>
      <c r="C267" s="3"/>
      <c r="D267" s="3"/>
      <c r="E267" s="3"/>
      <c r="F267" s="3"/>
      <c r="G267" s="3"/>
      <c r="H267" s="3"/>
      <c r="I267" s="3"/>
      <c r="J267" s="3"/>
      <c r="K267" s="3"/>
      <c r="L267" s="3"/>
      <c r="M267" s="3"/>
    </row>
    <row r="268" spans="1:13" ht="12.75">
      <c r="A268" s="1"/>
      <c r="B268" s="2"/>
      <c r="C268" s="3"/>
      <c r="D268" s="3"/>
      <c r="E268" s="3"/>
      <c r="F268" s="3"/>
      <c r="G268" s="3"/>
      <c r="H268" s="3"/>
      <c r="I268" s="3"/>
      <c r="J268" s="3"/>
      <c r="K268" s="3"/>
      <c r="L268" s="3"/>
      <c r="M268" s="3"/>
    </row>
    <row r="269" spans="1:13" ht="12.75">
      <c r="A269" s="1"/>
      <c r="B269" s="2"/>
      <c r="C269" s="3"/>
      <c r="D269" s="3"/>
      <c r="E269" s="3"/>
      <c r="F269" s="3"/>
      <c r="G269" s="3"/>
      <c r="H269" s="3"/>
      <c r="I269" s="3"/>
      <c r="J269" s="3"/>
      <c r="K269" s="3"/>
      <c r="L269" s="3"/>
      <c r="M269" s="3"/>
    </row>
    <row r="270" spans="1:13" ht="12.75">
      <c r="A270" s="1"/>
      <c r="B270" s="2"/>
      <c r="C270" s="3"/>
      <c r="D270" s="3"/>
      <c r="E270" s="3"/>
      <c r="F270" s="3"/>
      <c r="G270" s="3"/>
      <c r="H270" s="3"/>
      <c r="I270" s="3"/>
      <c r="J270" s="3"/>
      <c r="K270" s="3"/>
      <c r="L270" s="3"/>
      <c r="M270" s="3"/>
    </row>
    <row r="271" spans="1:13" ht="12.75">
      <c r="A271" s="1"/>
      <c r="B271" s="2"/>
      <c r="C271" s="3"/>
      <c r="D271" s="3"/>
      <c r="E271" s="3"/>
      <c r="F271" s="3"/>
      <c r="G271" s="3"/>
      <c r="H271" s="3"/>
      <c r="I271" s="3"/>
      <c r="J271" s="3"/>
      <c r="K271" s="3"/>
      <c r="L271" s="3"/>
      <c r="M271" s="3"/>
    </row>
    <row r="272" spans="1:13" ht="12.75">
      <c r="A272" s="1"/>
      <c r="B272" s="2"/>
      <c r="C272" s="3"/>
      <c r="D272" s="3"/>
      <c r="E272" s="3"/>
      <c r="F272" s="3"/>
      <c r="G272" s="3"/>
      <c r="H272" s="3"/>
      <c r="I272" s="3"/>
      <c r="J272" s="3"/>
      <c r="K272" s="3"/>
      <c r="L272" s="3"/>
      <c r="M272" s="3"/>
    </row>
    <row r="273" spans="1:13" ht="12.75">
      <c r="A273" s="1"/>
      <c r="B273" s="2"/>
      <c r="C273" s="3"/>
      <c r="D273" s="3"/>
      <c r="E273" s="3"/>
      <c r="F273" s="3"/>
      <c r="G273" s="3"/>
      <c r="H273" s="3"/>
      <c r="I273" s="3"/>
      <c r="J273" s="3"/>
      <c r="K273" s="3"/>
      <c r="L273" s="3"/>
      <c r="M273" s="3"/>
    </row>
    <row r="274" spans="1:13" ht="12.75">
      <c r="A274" s="1"/>
      <c r="B274" s="2"/>
      <c r="C274" s="3"/>
      <c r="D274" s="3"/>
      <c r="E274" s="3"/>
      <c r="F274" s="3"/>
      <c r="G274" s="3"/>
      <c r="H274" s="3"/>
      <c r="I274" s="3"/>
      <c r="J274" s="3"/>
      <c r="K274" s="3"/>
      <c r="L274" s="3"/>
      <c r="M274" s="3"/>
    </row>
    <row r="275" spans="1:13" ht="12.75">
      <c r="A275" s="1"/>
      <c r="B275" s="2"/>
      <c r="C275" s="3"/>
      <c r="D275" s="3"/>
      <c r="E275" s="3"/>
      <c r="F275" s="3"/>
      <c r="G275" s="3"/>
      <c r="H275" s="3"/>
      <c r="I275" s="3"/>
      <c r="J275" s="3"/>
      <c r="K275" s="3"/>
      <c r="L275" s="3"/>
      <c r="M275" s="3"/>
    </row>
    <row r="276" spans="1:13" ht="12.75">
      <c r="A276" s="1"/>
      <c r="B276" s="2"/>
      <c r="C276" s="3"/>
      <c r="D276" s="3"/>
      <c r="E276" s="3"/>
      <c r="F276" s="3"/>
      <c r="G276" s="3"/>
      <c r="H276" s="3"/>
      <c r="I276" s="3"/>
      <c r="J276" s="3"/>
      <c r="K276" s="3"/>
      <c r="L276" s="3"/>
      <c r="M276" s="3"/>
    </row>
    <row r="277" spans="1:13" ht="12.75">
      <c r="A277" s="1"/>
      <c r="B277" s="2"/>
      <c r="C277" s="3"/>
      <c r="D277" s="3"/>
      <c r="E277" s="3"/>
      <c r="F277" s="3"/>
      <c r="G277" s="3"/>
      <c r="H277" s="3"/>
      <c r="I277" s="3"/>
      <c r="J277" s="3"/>
      <c r="K277" s="3"/>
      <c r="L277" s="3"/>
      <c r="M277" s="3"/>
    </row>
    <row r="278" spans="1:13" ht="12.75">
      <c r="A278" s="1"/>
      <c r="B278" s="2"/>
      <c r="C278" s="3"/>
      <c r="D278" s="3"/>
      <c r="E278" s="3"/>
      <c r="F278" s="3"/>
      <c r="G278" s="3"/>
      <c r="H278" s="3"/>
      <c r="I278" s="3"/>
      <c r="J278" s="3"/>
      <c r="K278" s="3"/>
      <c r="L278" s="3"/>
      <c r="M278" s="3"/>
    </row>
    <row r="279" spans="1:13" ht="12.75">
      <c r="A279" s="1"/>
      <c r="B279" s="2"/>
      <c r="C279" s="3"/>
      <c r="D279" s="3"/>
      <c r="E279" s="3"/>
      <c r="F279" s="3"/>
      <c r="G279" s="3"/>
      <c r="H279" s="3"/>
      <c r="I279" s="3"/>
      <c r="J279" s="3"/>
      <c r="K279" s="3"/>
      <c r="L279" s="3"/>
      <c r="M279" s="3"/>
    </row>
    <row r="280" spans="1:13" ht="12.75">
      <c r="A280" s="1"/>
      <c r="B280" s="2"/>
      <c r="C280" s="3"/>
      <c r="D280" s="3"/>
      <c r="E280" s="3"/>
      <c r="F280" s="3"/>
      <c r="G280" s="3"/>
      <c r="H280" s="3"/>
      <c r="I280" s="3"/>
      <c r="J280" s="3"/>
      <c r="K280" s="3"/>
      <c r="L280" s="3"/>
      <c r="M280" s="3"/>
    </row>
    <row r="281" spans="1:13" ht="12.75">
      <c r="A281" s="1"/>
      <c r="B281" s="2"/>
      <c r="C281" s="3"/>
      <c r="D281" s="3"/>
      <c r="E281" s="3"/>
      <c r="F281" s="3"/>
      <c r="G281" s="3"/>
      <c r="H281" s="3"/>
      <c r="I281" s="3"/>
      <c r="J281" s="3"/>
      <c r="K281" s="3"/>
      <c r="L281" s="3"/>
      <c r="M281" s="3"/>
    </row>
    <row r="282" spans="1:13" ht="12.75">
      <c r="A282" s="1"/>
      <c r="B282" s="2"/>
      <c r="C282" s="3"/>
      <c r="D282" s="3"/>
      <c r="E282" s="3"/>
      <c r="F282" s="3"/>
      <c r="G282" s="3"/>
      <c r="H282" s="3"/>
      <c r="I282" s="3"/>
      <c r="J282" s="3"/>
      <c r="K282" s="3"/>
      <c r="L282" s="3"/>
      <c r="M282" s="3"/>
    </row>
    <row r="283" spans="1:13" ht="12.75">
      <c r="A283" s="1"/>
      <c r="B283" s="2"/>
      <c r="C283" s="3"/>
      <c r="D283" s="3"/>
      <c r="E283" s="3"/>
      <c r="F283" s="3"/>
      <c r="G283" s="3"/>
      <c r="H283" s="3"/>
      <c r="I283" s="3"/>
      <c r="J283" s="3"/>
      <c r="K283" s="3"/>
      <c r="L283" s="3"/>
      <c r="M283" s="3"/>
    </row>
    <row r="284" spans="1:13" ht="12.75">
      <c r="A284" s="1"/>
      <c r="B284" s="2"/>
      <c r="C284" s="3"/>
      <c r="D284" s="3"/>
      <c r="E284" s="3"/>
      <c r="F284" s="3"/>
      <c r="G284" s="3"/>
      <c r="H284" s="3"/>
      <c r="I284" s="3"/>
      <c r="J284" s="3"/>
      <c r="K284" s="3"/>
      <c r="L284" s="3"/>
      <c r="M284" s="3"/>
    </row>
    <row r="285" spans="1:13" ht="12.75">
      <c r="A285" s="1"/>
      <c r="B285" s="2"/>
      <c r="C285" s="3"/>
      <c r="D285" s="3"/>
      <c r="E285" s="3"/>
      <c r="F285" s="3"/>
      <c r="G285" s="3"/>
      <c r="H285" s="3"/>
      <c r="I285" s="3"/>
      <c r="J285" s="3"/>
      <c r="K285" s="3"/>
      <c r="L285" s="3"/>
      <c r="M285" s="3"/>
    </row>
    <row r="286" spans="1:13" ht="12.75">
      <c r="A286" s="1"/>
      <c r="B286" s="2"/>
      <c r="C286" s="3"/>
      <c r="D286" s="3"/>
      <c r="E286" s="3"/>
      <c r="F286" s="3"/>
      <c r="G286" s="3"/>
      <c r="H286" s="3"/>
      <c r="I286" s="3"/>
      <c r="J286" s="3"/>
      <c r="K286" s="3"/>
      <c r="L286" s="3"/>
      <c r="M286" s="3"/>
    </row>
    <row r="287" spans="1:13" ht="12.75">
      <c r="A287" s="1"/>
      <c r="B287" s="2"/>
      <c r="C287" s="3"/>
      <c r="D287" s="3"/>
      <c r="E287" s="3"/>
      <c r="F287" s="3"/>
      <c r="G287" s="3"/>
      <c r="H287" s="3"/>
      <c r="I287" s="3"/>
      <c r="J287" s="3"/>
      <c r="K287" s="3"/>
      <c r="L287" s="3"/>
      <c r="M287" s="3"/>
    </row>
    <row r="288" spans="1:13" ht="12.75">
      <c r="A288" s="1"/>
      <c r="B288" s="2"/>
      <c r="C288" s="3"/>
      <c r="D288" s="3"/>
      <c r="E288" s="3"/>
      <c r="F288" s="3"/>
      <c r="G288" s="3"/>
      <c r="H288" s="3"/>
      <c r="I288" s="3"/>
      <c r="J288" s="3"/>
      <c r="K288" s="3"/>
      <c r="L288" s="3"/>
      <c r="M288" s="3"/>
    </row>
    <row r="289" spans="1:13" ht="12.75">
      <c r="A289" s="1"/>
      <c r="B289" s="2"/>
      <c r="C289" s="3"/>
      <c r="D289" s="3"/>
      <c r="E289" s="3"/>
      <c r="F289" s="3"/>
      <c r="G289" s="3"/>
      <c r="H289" s="3"/>
      <c r="I289" s="3"/>
      <c r="J289" s="3"/>
      <c r="K289" s="3"/>
      <c r="L289" s="3"/>
      <c r="M289" s="3"/>
    </row>
    <row r="290" spans="1:13" ht="12.75">
      <c r="A290" s="1"/>
      <c r="B290" s="2"/>
      <c r="C290" s="3"/>
      <c r="D290" s="3"/>
      <c r="E290" s="3"/>
      <c r="F290" s="3"/>
      <c r="G290" s="3"/>
      <c r="H290" s="3"/>
      <c r="I290" s="3"/>
      <c r="J290" s="3"/>
      <c r="K290" s="3"/>
      <c r="L290" s="3"/>
      <c r="M290" s="3"/>
    </row>
    <row r="291" spans="1:13" ht="12.75">
      <c r="A291" s="1"/>
      <c r="B291" s="2"/>
      <c r="C291" s="3"/>
      <c r="D291" s="3"/>
      <c r="E291" s="3"/>
      <c r="F291" s="3"/>
      <c r="G291" s="3"/>
      <c r="H291" s="3"/>
      <c r="I291" s="3"/>
      <c r="J291" s="3"/>
      <c r="K291" s="3"/>
      <c r="L291" s="3"/>
      <c r="M291" s="3"/>
    </row>
    <row r="292" spans="1:13" ht="12.75">
      <c r="A292" s="1"/>
      <c r="B292" s="2"/>
      <c r="C292" s="3"/>
      <c r="D292" s="3"/>
      <c r="E292" s="3"/>
      <c r="F292" s="3"/>
      <c r="G292" s="3"/>
      <c r="H292" s="3"/>
      <c r="I292" s="3"/>
      <c r="J292" s="3"/>
      <c r="K292" s="3"/>
      <c r="L292" s="3"/>
      <c r="M292" s="3"/>
    </row>
    <row r="293" spans="1:13" ht="12.75">
      <c r="A293" s="1"/>
      <c r="B293" s="2"/>
      <c r="C293" s="3"/>
      <c r="D293" s="3"/>
      <c r="E293" s="3"/>
      <c r="F293" s="3"/>
      <c r="G293" s="3"/>
      <c r="H293" s="3"/>
      <c r="I293" s="3"/>
      <c r="J293" s="3"/>
      <c r="K293" s="3"/>
      <c r="L293" s="3"/>
      <c r="M293" s="3"/>
    </row>
    <row r="294" spans="1:13" ht="12.75">
      <c r="A294" s="1"/>
      <c r="B294" s="2"/>
      <c r="C294" s="3"/>
      <c r="D294" s="3"/>
      <c r="E294" s="3"/>
      <c r="F294" s="3"/>
      <c r="G294" s="3"/>
      <c r="H294" s="3"/>
      <c r="I294" s="3"/>
      <c r="J294" s="3"/>
      <c r="K294" s="3"/>
      <c r="L294" s="3"/>
      <c r="M294" s="3"/>
    </row>
    <row r="295" spans="1:13" ht="12.75">
      <c r="A295" s="1"/>
      <c r="B295" s="2"/>
      <c r="C295" s="3"/>
      <c r="D295" s="3"/>
      <c r="E295" s="3"/>
      <c r="F295" s="3"/>
      <c r="G295" s="3"/>
      <c r="H295" s="3"/>
      <c r="I295" s="3"/>
      <c r="J295" s="3"/>
      <c r="K295" s="3"/>
      <c r="L295" s="3"/>
      <c r="M295" s="3"/>
    </row>
    <row r="296" spans="1:13" ht="12.75">
      <c r="A296" s="1"/>
      <c r="B296" s="2"/>
      <c r="C296" s="3"/>
      <c r="D296" s="3"/>
      <c r="E296" s="3"/>
      <c r="F296" s="3"/>
      <c r="G296" s="3"/>
      <c r="H296" s="3"/>
      <c r="I296" s="3"/>
      <c r="J296" s="3"/>
      <c r="K296" s="3"/>
      <c r="L296" s="3"/>
      <c r="M296" s="3"/>
    </row>
    <row r="297" spans="1:13" ht="12.75">
      <c r="A297" s="1"/>
      <c r="B297" s="2"/>
      <c r="C297" s="3"/>
      <c r="D297" s="3"/>
      <c r="E297" s="3"/>
      <c r="F297" s="3"/>
      <c r="G297" s="3"/>
      <c r="H297" s="3"/>
      <c r="I297" s="3"/>
      <c r="J297" s="3"/>
      <c r="K297" s="3"/>
      <c r="L297" s="3"/>
      <c r="M297" s="3"/>
    </row>
    <row r="298" spans="1:13" ht="12.75">
      <c r="A298" s="1"/>
      <c r="B298" s="2"/>
      <c r="C298" s="3"/>
      <c r="D298" s="3"/>
      <c r="E298" s="3"/>
      <c r="F298" s="3"/>
      <c r="G298" s="3"/>
      <c r="H298" s="3"/>
      <c r="I298" s="3"/>
      <c r="J298" s="3"/>
      <c r="K298" s="3"/>
      <c r="L298" s="3"/>
      <c r="M298" s="3"/>
    </row>
    <row r="299" spans="1:13" ht="12.75">
      <c r="A299" s="1"/>
      <c r="B299" s="2"/>
      <c r="C299" s="3"/>
      <c r="D299" s="3"/>
      <c r="E299" s="3"/>
      <c r="F299" s="3"/>
      <c r="G299" s="3"/>
      <c r="H299" s="3"/>
      <c r="I299" s="3"/>
      <c r="J299" s="3"/>
      <c r="K299" s="3"/>
      <c r="L299" s="3"/>
      <c r="M299" s="3"/>
    </row>
    <row r="300" spans="1:13" ht="12.75">
      <c r="A300" s="1"/>
      <c r="B300" s="2"/>
      <c r="C300" s="3"/>
      <c r="D300" s="3"/>
      <c r="E300" s="3"/>
      <c r="F300" s="3"/>
      <c r="G300" s="3"/>
      <c r="H300" s="3"/>
      <c r="I300" s="3"/>
      <c r="J300" s="3"/>
      <c r="K300" s="3"/>
      <c r="L300" s="3"/>
      <c r="M300" s="3"/>
    </row>
    <row r="301" spans="1:13" ht="12.75">
      <c r="A301" s="1"/>
      <c r="B301" s="2"/>
      <c r="C301" s="3"/>
      <c r="D301" s="3"/>
      <c r="E301" s="3"/>
      <c r="F301" s="3"/>
      <c r="G301" s="3"/>
      <c r="H301" s="3"/>
      <c r="I301" s="3"/>
      <c r="J301" s="3"/>
      <c r="K301" s="3"/>
      <c r="L301" s="3"/>
      <c r="M301" s="3"/>
    </row>
    <row r="302" spans="1:13" ht="12.75">
      <c r="A302" s="1"/>
      <c r="B302" s="2"/>
      <c r="C302" s="3"/>
      <c r="D302" s="3"/>
      <c r="E302" s="3"/>
      <c r="F302" s="3"/>
      <c r="G302" s="3"/>
      <c r="H302" s="3"/>
      <c r="I302" s="3"/>
      <c r="J302" s="3"/>
      <c r="K302" s="3"/>
      <c r="L302" s="3"/>
      <c r="M302" s="3"/>
    </row>
    <row r="303" spans="1:13" ht="12.75">
      <c r="A303" s="1"/>
      <c r="B303" s="2"/>
      <c r="C303" s="3"/>
      <c r="D303" s="3"/>
      <c r="E303" s="3"/>
      <c r="F303" s="3"/>
      <c r="G303" s="3"/>
      <c r="H303" s="3"/>
      <c r="I303" s="3"/>
      <c r="J303" s="3"/>
      <c r="K303" s="3"/>
      <c r="L303" s="3"/>
      <c r="M303" s="3"/>
    </row>
    <row r="304" spans="1:13" ht="12.75">
      <c r="A304" s="1"/>
      <c r="B304" s="2"/>
      <c r="C304" s="3"/>
      <c r="D304" s="3"/>
      <c r="E304" s="3"/>
      <c r="F304" s="3"/>
      <c r="G304" s="3"/>
      <c r="H304" s="3"/>
      <c r="I304" s="3"/>
      <c r="J304" s="3"/>
      <c r="K304" s="3"/>
      <c r="L304" s="3"/>
      <c r="M304" s="3"/>
    </row>
    <row r="305" spans="1:13" ht="12.75">
      <c r="A305" s="1"/>
      <c r="B305" s="2"/>
      <c r="C305" s="3"/>
      <c r="D305" s="3"/>
      <c r="E305" s="3"/>
      <c r="F305" s="3"/>
      <c r="G305" s="3"/>
      <c r="H305" s="3"/>
      <c r="I305" s="3"/>
      <c r="J305" s="3"/>
      <c r="K305" s="3"/>
      <c r="L305" s="3"/>
      <c r="M305" s="3"/>
    </row>
    <row r="306" spans="1:13" ht="12.75">
      <c r="A306" s="1"/>
      <c r="B306" s="2"/>
      <c r="C306" s="3"/>
      <c r="D306" s="3"/>
      <c r="E306" s="3"/>
      <c r="F306" s="3"/>
      <c r="G306" s="3"/>
      <c r="H306" s="3"/>
      <c r="I306" s="3"/>
      <c r="J306" s="3"/>
      <c r="K306" s="3"/>
      <c r="L306" s="3"/>
      <c r="M306" s="3"/>
    </row>
    <row r="307" spans="1:13" ht="12.75">
      <c r="A307" s="1"/>
      <c r="B307" s="2"/>
      <c r="C307" s="3"/>
      <c r="D307" s="3"/>
      <c r="E307" s="3"/>
      <c r="F307" s="3"/>
      <c r="G307" s="3"/>
      <c r="H307" s="3"/>
      <c r="I307" s="3"/>
      <c r="J307" s="3"/>
      <c r="K307" s="3"/>
      <c r="L307" s="3"/>
      <c r="M307" s="3"/>
    </row>
    <row r="308" spans="1:13" ht="12.75">
      <c r="A308" s="1"/>
      <c r="B308" s="2"/>
      <c r="C308" s="3"/>
      <c r="D308" s="3"/>
      <c r="E308" s="3"/>
      <c r="F308" s="3"/>
      <c r="G308" s="3"/>
      <c r="H308" s="3"/>
      <c r="I308" s="3"/>
      <c r="J308" s="3"/>
      <c r="K308" s="3"/>
      <c r="L308" s="3"/>
      <c r="M308" s="3"/>
    </row>
    <row r="309" spans="1:13" ht="12.75">
      <c r="A309" s="1"/>
      <c r="B309" s="2"/>
      <c r="C309" s="3"/>
      <c r="D309" s="3"/>
      <c r="E309" s="3"/>
      <c r="F309" s="3"/>
      <c r="G309" s="3"/>
      <c r="H309" s="3"/>
      <c r="I309" s="3"/>
      <c r="J309" s="3"/>
      <c r="K309" s="3"/>
      <c r="L309" s="3"/>
      <c r="M309" s="3"/>
    </row>
    <row r="310" spans="1:13" ht="12.75">
      <c r="A310" s="1"/>
      <c r="B310" s="2"/>
      <c r="C310" s="3"/>
      <c r="D310" s="3"/>
      <c r="E310" s="3"/>
      <c r="F310" s="3"/>
      <c r="G310" s="3"/>
      <c r="H310" s="3"/>
      <c r="I310" s="3"/>
      <c r="J310" s="3"/>
      <c r="K310" s="3"/>
      <c r="L310" s="3"/>
      <c r="M310" s="3"/>
    </row>
    <row r="311" spans="1:13" ht="12.75">
      <c r="A311" s="1"/>
      <c r="B311" s="2"/>
      <c r="C311" s="3"/>
      <c r="D311" s="3"/>
      <c r="E311" s="3"/>
      <c r="F311" s="3"/>
      <c r="G311" s="3"/>
      <c r="H311" s="3"/>
      <c r="I311" s="3"/>
      <c r="J311" s="3"/>
      <c r="K311" s="3"/>
      <c r="L311" s="3"/>
      <c r="M311" s="3"/>
    </row>
    <row r="312" spans="1:13" ht="12.75">
      <c r="A312" s="1"/>
      <c r="B312" s="2"/>
      <c r="C312" s="3"/>
      <c r="D312" s="3"/>
      <c r="E312" s="3"/>
      <c r="F312" s="3"/>
      <c r="G312" s="3"/>
      <c r="H312" s="3"/>
      <c r="I312" s="3"/>
      <c r="J312" s="3"/>
      <c r="K312" s="3"/>
      <c r="L312" s="3"/>
      <c r="M312" s="3"/>
    </row>
    <row r="313" spans="1:13" ht="12.75">
      <c r="A313" s="1"/>
      <c r="B313" s="2"/>
      <c r="C313" s="3"/>
      <c r="D313" s="3"/>
      <c r="E313" s="3"/>
      <c r="F313" s="3"/>
      <c r="G313" s="3"/>
      <c r="H313" s="3"/>
      <c r="I313" s="3"/>
      <c r="J313" s="3"/>
      <c r="K313" s="3"/>
      <c r="L313" s="3"/>
      <c r="M313" s="3"/>
    </row>
    <row r="314" spans="1:13" ht="12.75">
      <c r="A314" s="1"/>
      <c r="B314" s="2"/>
      <c r="C314" s="3"/>
      <c r="D314" s="3"/>
      <c r="E314" s="3"/>
      <c r="F314" s="3"/>
      <c r="G314" s="3"/>
      <c r="H314" s="3"/>
      <c r="I314" s="3"/>
      <c r="J314" s="3"/>
      <c r="K314" s="3"/>
      <c r="L314" s="3"/>
      <c r="M314" s="3"/>
    </row>
    <row r="315" spans="1:13" ht="12.75">
      <c r="A315" s="1"/>
      <c r="B315" s="2"/>
      <c r="C315" s="3"/>
      <c r="D315" s="3"/>
      <c r="E315" s="3"/>
      <c r="F315" s="3"/>
      <c r="G315" s="3"/>
      <c r="H315" s="3"/>
      <c r="I315" s="3"/>
      <c r="J315" s="3"/>
      <c r="K315" s="3"/>
      <c r="L315" s="3"/>
      <c r="M315" s="3"/>
    </row>
    <row r="316" spans="1:13" ht="12.75">
      <c r="A316" s="1"/>
      <c r="B316" s="2"/>
      <c r="C316" s="3"/>
      <c r="D316" s="3"/>
      <c r="E316" s="3"/>
      <c r="F316" s="3"/>
      <c r="G316" s="3"/>
      <c r="H316" s="3"/>
      <c r="I316" s="3"/>
      <c r="J316" s="3"/>
      <c r="K316" s="3"/>
      <c r="L316" s="3"/>
      <c r="M316" s="3"/>
    </row>
    <row r="317" spans="1:13" ht="12.75">
      <c r="A317" s="1"/>
      <c r="B317" s="2"/>
      <c r="C317" s="3"/>
      <c r="D317" s="3"/>
      <c r="E317" s="3"/>
      <c r="F317" s="3"/>
      <c r="G317" s="3"/>
      <c r="H317" s="3"/>
      <c r="I317" s="3"/>
      <c r="J317" s="3"/>
      <c r="K317" s="3"/>
      <c r="L317" s="3"/>
      <c r="M317" s="3"/>
    </row>
    <row r="318" spans="1:13" ht="12.75">
      <c r="A318" s="1"/>
      <c r="B318" s="2"/>
      <c r="C318" s="3"/>
      <c r="D318" s="3"/>
      <c r="E318" s="3"/>
      <c r="F318" s="3"/>
      <c r="G318" s="3"/>
      <c r="H318" s="3"/>
      <c r="I318" s="3"/>
      <c r="J318" s="3"/>
      <c r="K318" s="3"/>
      <c r="L318" s="3"/>
      <c r="M318" s="3"/>
    </row>
    <row r="319" spans="1:13" ht="12.75">
      <c r="A319" s="1"/>
      <c r="B319" s="2"/>
      <c r="C319" s="3"/>
      <c r="D319" s="3"/>
      <c r="E319" s="3"/>
      <c r="F319" s="3"/>
      <c r="G319" s="3"/>
      <c r="H319" s="3"/>
      <c r="I319" s="3"/>
      <c r="J319" s="3"/>
      <c r="K319" s="3"/>
      <c r="L319" s="3"/>
      <c r="M319" s="3"/>
    </row>
    <row r="320" spans="1:13" ht="12.75">
      <c r="A320" s="1"/>
      <c r="B320" s="2"/>
      <c r="C320" s="3"/>
      <c r="D320" s="3"/>
      <c r="E320" s="3"/>
      <c r="F320" s="3"/>
      <c r="G320" s="3"/>
      <c r="H320" s="3"/>
      <c r="I320" s="3"/>
      <c r="J320" s="3"/>
      <c r="K320" s="3"/>
      <c r="L320" s="3"/>
      <c r="M320" s="3"/>
    </row>
    <row r="321" spans="1:13" ht="12.75">
      <c r="A321" s="1"/>
      <c r="B321" s="2"/>
      <c r="C321" s="3"/>
      <c r="D321" s="3"/>
      <c r="E321" s="3"/>
      <c r="F321" s="3"/>
      <c r="G321" s="3"/>
      <c r="H321" s="3"/>
      <c r="I321" s="3"/>
      <c r="J321" s="3"/>
      <c r="K321" s="3"/>
      <c r="L321" s="3"/>
      <c r="M321" s="3"/>
    </row>
    <row r="322" spans="1:13" ht="12.75">
      <c r="A322" s="1"/>
      <c r="B322" s="2"/>
      <c r="C322" s="3"/>
      <c r="D322" s="3"/>
      <c r="E322" s="3"/>
      <c r="F322" s="3"/>
      <c r="G322" s="3"/>
      <c r="H322" s="3"/>
      <c r="I322" s="3"/>
      <c r="J322" s="3"/>
      <c r="K322" s="3"/>
      <c r="L322" s="3"/>
      <c r="M322" s="3"/>
    </row>
    <row r="323" spans="1:13" ht="12.75">
      <c r="A323" s="1"/>
      <c r="B323" s="2"/>
      <c r="C323" s="3"/>
      <c r="D323" s="3"/>
      <c r="E323" s="3"/>
      <c r="F323" s="3"/>
      <c r="G323" s="3"/>
      <c r="H323" s="3"/>
      <c r="I323" s="3"/>
      <c r="J323" s="3"/>
      <c r="K323" s="3"/>
      <c r="L323" s="3"/>
      <c r="M323" s="3"/>
    </row>
    <row r="324" spans="1:13" ht="12.75">
      <c r="A324" s="1"/>
      <c r="B324" s="2"/>
      <c r="C324" s="3"/>
      <c r="D324" s="3"/>
      <c r="E324" s="3"/>
      <c r="F324" s="3"/>
      <c r="G324" s="3"/>
      <c r="H324" s="3"/>
      <c r="I324" s="3"/>
      <c r="J324" s="3"/>
      <c r="K324" s="3"/>
      <c r="L324" s="3"/>
      <c r="M324" s="3"/>
    </row>
    <row r="325" spans="1:13" ht="12.75">
      <c r="A325" s="1"/>
      <c r="B325" s="2"/>
      <c r="C325" s="3"/>
      <c r="D325" s="3"/>
      <c r="E325" s="3"/>
      <c r="F325" s="3"/>
      <c r="G325" s="3"/>
      <c r="H325" s="3"/>
      <c r="I325" s="3"/>
      <c r="J325" s="3"/>
      <c r="K325" s="3"/>
      <c r="L325" s="3"/>
      <c r="M325" s="3"/>
    </row>
    <row r="326" spans="1:13" ht="12.75">
      <c r="A326" s="1"/>
      <c r="B326" s="2"/>
      <c r="C326" s="3"/>
      <c r="D326" s="3"/>
      <c r="E326" s="3"/>
      <c r="F326" s="3"/>
      <c r="G326" s="3"/>
      <c r="H326" s="3"/>
      <c r="I326" s="3"/>
      <c r="J326" s="3"/>
      <c r="K326" s="3"/>
      <c r="L326" s="3"/>
      <c r="M326" s="3"/>
    </row>
    <row r="327" spans="1:13" ht="12.75">
      <c r="A327" s="1"/>
      <c r="B327" s="2"/>
      <c r="C327" s="3"/>
      <c r="D327" s="3"/>
      <c r="E327" s="3"/>
      <c r="F327" s="3"/>
      <c r="G327" s="3"/>
      <c r="H327" s="3"/>
      <c r="I327" s="3"/>
      <c r="J327" s="3"/>
      <c r="K327" s="3"/>
      <c r="L327" s="3"/>
      <c r="M327" s="3"/>
    </row>
    <row r="328" spans="1:13" ht="12.75">
      <c r="A328" s="1"/>
      <c r="B328" s="2"/>
      <c r="C328" s="3"/>
      <c r="D328" s="3"/>
      <c r="E328" s="3"/>
      <c r="F328" s="3"/>
      <c r="G328" s="3"/>
      <c r="H328" s="3"/>
      <c r="I328" s="3"/>
      <c r="J328" s="3"/>
      <c r="K328" s="3"/>
      <c r="L328" s="3"/>
      <c r="M328" s="3"/>
    </row>
    <row r="329" spans="1:13" ht="12.75">
      <c r="A329" s="1"/>
      <c r="B329" s="2"/>
      <c r="C329" s="3"/>
      <c r="D329" s="3"/>
      <c r="E329" s="3"/>
      <c r="F329" s="3"/>
      <c r="G329" s="3"/>
      <c r="H329" s="3"/>
      <c r="I329" s="3"/>
      <c r="J329" s="3"/>
      <c r="K329" s="3"/>
      <c r="L329" s="3"/>
      <c r="M329" s="3"/>
    </row>
    <row r="330" spans="1:13" ht="12.75">
      <c r="A330" s="1"/>
      <c r="B330" s="2"/>
      <c r="C330" s="3"/>
      <c r="D330" s="3"/>
      <c r="E330" s="3"/>
      <c r="F330" s="3"/>
      <c r="G330" s="3"/>
      <c r="H330" s="3"/>
      <c r="I330" s="3"/>
      <c r="J330" s="3"/>
      <c r="K330" s="3"/>
      <c r="L330" s="3"/>
      <c r="M330" s="3"/>
    </row>
    <row r="331" spans="1:13" ht="12.75">
      <c r="A331" s="1"/>
      <c r="B331" s="2"/>
      <c r="C331" s="3"/>
      <c r="D331" s="3"/>
      <c r="E331" s="3"/>
      <c r="F331" s="3"/>
      <c r="G331" s="3"/>
      <c r="H331" s="3"/>
      <c r="I331" s="3"/>
      <c r="J331" s="3"/>
      <c r="K331" s="3"/>
      <c r="L331" s="3"/>
      <c r="M331" s="3"/>
    </row>
    <row r="332" spans="1:13" ht="12.75">
      <c r="A332" s="1"/>
      <c r="B332" s="2"/>
      <c r="C332" s="3"/>
      <c r="D332" s="3"/>
      <c r="E332" s="3"/>
      <c r="F332" s="3"/>
      <c r="G332" s="3"/>
      <c r="H332" s="3"/>
      <c r="I332" s="3"/>
      <c r="J332" s="3"/>
      <c r="K332" s="3"/>
      <c r="L332" s="3"/>
      <c r="M332" s="3"/>
    </row>
    <row r="333" spans="1:13" ht="12.75">
      <c r="A333" s="1"/>
      <c r="B333" s="2"/>
      <c r="C333" s="3"/>
      <c r="D333" s="3"/>
      <c r="E333" s="3"/>
      <c r="F333" s="3"/>
      <c r="G333" s="3"/>
      <c r="H333" s="3"/>
      <c r="I333" s="3"/>
      <c r="J333" s="3"/>
      <c r="K333" s="3"/>
      <c r="L333" s="3"/>
      <c r="M333" s="3"/>
    </row>
    <row r="334" spans="1:13" ht="12.75">
      <c r="A334" s="1"/>
      <c r="B334" s="2"/>
      <c r="C334" s="3"/>
      <c r="D334" s="3"/>
      <c r="E334" s="3"/>
      <c r="F334" s="3"/>
      <c r="G334" s="3"/>
      <c r="H334" s="3"/>
      <c r="I334" s="3"/>
      <c r="J334" s="3"/>
      <c r="K334" s="3"/>
      <c r="L334" s="3"/>
      <c r="M334" s="3"/>
    </row>
    <row r="335" spans="1:13" ht="12.75">
      <c r="A335" s="1"/>
      <c r="B335" s="2"/>
      <c r="C335" s="3"/>
      <c r="D335" s="3"/>
      <c r="E335" s="3"/>
      <c r="F335" s="3"/>
      <c r="G335" s="3"/>
      <c r="H335" s="3"/>
      <c r="I335" s="3"/>
      <c r="J335" s="3"/>
      <c r="K335" s="3"/>
      <c r="L335" s="3"/>
      <c r="M335" s="3"/>
    </row>
    <row r="336" spans="1:13" ht="12.75">
      <c r="A336" s="1"/>
      <c r="B336" s="2"/>
      <c r="C336" s="3"/>
      <c r="D336" s="3"/>
      <c r="E336" s="3"/>
      <c r="F336" s="3"/>
      <c r="G336" s="3"/>
      <c r="H336" s="3"/>
      <c r="I336" s="3"/>
      <c r="J336" s="3"/>
      <c r="K336" s="3"/>
      <c r="L336" s="3"/>
      <c r="M336" s="3"/>
    </row>
    <row r="337" spans="1:13" ht="12.75">
      <c r="A337" s="1"/>
      <c r="B337" s="2"/>
      <c r="C337" s="3"/>
      <c r="D337" s="3"/>
      <c r="E337" s="3"/>
      <c r="F337" s="3"/>
      <c r="G337" s="3"/>
      <c r="H337" s="3"/>
      <c r="I337" s="3"/>
      <c r="J337" s="3"/>
      <c r="K337" s="3"/>
      <c r="L337" s="3"/>
      <c r="M337" s="3"/>
    </row>
    <row r="338" spans="1:13" ht="12.75">
      <c r="A338" s="1"/>
      <c r="B338" s="2"/>
      <c r="C338" s="3"/>
      <c r="D338" s="3"/>
      <c r="E338" s="3"/>
      <c r="F338" s="3"/>
      <c r="G338" s="3"/>
      <c r="H338" s="3"/>
      <c r="I338" s="3"/>
      <c r="J338" s="3"/>
      <c r="K338" s="3"/>
      <c r="L338" s="3"/>
      <c r="M338" s="3"/>
    </row>
    <row r="339" spans="1:13" ht="12.75">
      <c r="A339" s="1"/>
      <c r="B339" s="2"/>
      <c r="C339" s="3"/>
      <c r="D339" s="3"/>
      <c r="E339" s="3"/>
      <c r="F339" s="3"/>
      <c r="G339" s="3"/>
      <c r="H339" s="3"/>
      <c r="I339" s="3"/>
      <c r="J339" s="3"/>
      <c r="K339" s="3"/>
      <c r="L339" s="3"/>
      <c r="M339" s="3"/>
    </row>
    <row r="340" spans="1:13" ht="12.75">
      <c r="A340" s="1"/>
      <c r="B340" s="2"/>
      <c r="C340" s="3"/>
      <c r="D340" s="3"/>
      <c r="E340" s="3"/>
      <c r="F340" s="3"/>
      <c r="G340" s="3"/>
      <c r="H340" s="3"/>
      <c r="I340" s="3"/>
      <c r="J340" s="3"/>
      <c r="K340" s="3"/>
      <c r="L340" s="3"/>
      <c r="M340" s="3"/>
    </row>
    <row r="341" spans="1:13" ht="12.75">
      <c r="A341" s="1"/>
      <c r="B341" s="2"/>
      <c r="C341" s="3"/>
      <c r="D341" s="3"/>
      <c r="E341" s="3"/>
      <c r="F341" s="3"/>
      <c r="G341" s="3"/>
      <c r="H341" s="3"/>
      <c r="I341" s="3"/>
      <c r="J341" s="3"/>
      <c r="K341" s="3"/>
      <c r="L341" s="3"/>
      <c r="M341" s="3"/>
    </row>
    <row r="342" spans="1:13" ht="12.75">
      <c r="A342" s="1"/>
      <c r="B342" s="2"/>
      <c r="C342" s="3"/>
      <c r="D342" s="3"/>
      <c r="E342" s="3"/>
      <c r="F342" s="3"/>
      <c r="G342" s="3"/>
      <c r="H342" s="3"/>
      <c r="I342" s="3"/>
      <c r="J342" s="3"/>
      <c r="K342" s="3"/>
      <c r="L342" s="3"/>
      <c r="M342" s="3"/>
    </row>
    <row r="343" spans="1:13" ht="12.75">
      <c r="A343" s="1"/>
      <c r="B343" s="2"/>
      <c r="C343" s="3"/>
      <c r="D343" s="3"/>
      <c r="E343" s="3"/>
      <c r="F343" s="3"/>
      <c r="G343" s="3"/>
      <c r="H343" s="3"/>
      <c r="I343" s="3"/>
      <c r="J343" s="3"/>
      <c r="K343" s="3"/>
      <c r="L343" s="3"/>
      <c r="M343" s="3"/>
    </row>
    <row r="344" spans="1:13" ht="12.75">
      <c r="A344" s="1"/>
      <c r="B344" s="2"/>
      <c r="C344" s="3"/>
      <c r="D344" s="3"/>
      <c r="E344" s="3"/>
      <c r="F344" s="3"/>
      <c r="G344" s="3"/>
      <c r="H344" s="3"/>
      <c r="I344" s="3"/>
      <c r="J344" s="3"/>
      <c r="K344" s="3"/>
      <c r="L344" s="3"/>
      <c r="M344" s="3"/>
    </row>
    <row r="345" spans="1:13" ht="12.75">
      <c r="A345" s="1"/>
      <c r="B345" s="2"/>
      <c r="C345" s="3"/>
      <c r="D345" s="3"/>
      <c r="E345" s="3"/>
      <c r="F345" s="3"/>
      <c r="G345" s="3"/>
      <c r="H345" s="3"/>
      <c r="I345" s="3"/>
      <c r="J345" s="3"/>
      <c r="K345" s="3"/>
      <c r="L345" s="3"/>
      <c r="M345" s="3"/>
    </row>
    <row r="346" spans="1:13" ht="12.75">
      <c r="A346" s="1"/>
      <c r="B346" s="2"/>
      <c r="C346" s="3"/>
      <c r="D346" s="3"/>
      <c r="E346" s="3"/>
      <c r="F346" s="3"/>
      <c r="G346" s="3"/>
      <c r="H346" s="3"/>
      <c r="I346" s="3"/>
      <c r="J346" s="3"/>
      <c r="K346" s="3"/>
      <c r="L346" s="3"/>
      <c r="M346" s="3"/>
    </row>
    <row r="347" spans="1:13" ht="12.75">
      <c r="A347" s="1"/>
      <c r="B347" s="2"/>
      <c r="C347" s="3"/>
      <c r="D347" s="3"/>
      <c r="E347" s="3"/>
      <c r="F347" s="3"/>
      <c r="G347" s="3"/>
      <c r="H347" s="3"/>
      <c r="I347" s="3"/>
      <c r="J347" s="3"/>
      <c r="K347" s="3"/>
      <c r="L347" s="3"/>
      <c r="M347" s="3"/>
    </row>
    <row r="348" spans="1:13" ht="12.75">
      <c r="A348" s="1"/>
      <c r="B348" s="2"/>
      <c r="C348" s="3"/>
      <c r="D348" s="3"/>
      <c r="E348" s="3"/>
      <c r="F348" s="3"/>
      <c r="G348" s="3"/>
      <c r="H348" s="3"/>
      <c r="I348" s="3"/>
      <c r="J348" s="3"/>
      <c r="K348" s="3"/>
      <c r="L348" s="3"/>
      <c r="M348" s="3"/>
    </row>
    <row r="349" spans="1:13" ht="12.75">
      <c r="A349" s="1"/>
      <c r="B349" s="2"/>
      <c r="C349" s="3"/>
      <c r="D349" s="3"/>
      <c r="E349" s="3"/>
      <c r="F349" s="3"/>
      <c r="G349" s="3"/>
      <c r="H349" s="3"/>
      <c r="I349" s="3"/>
      <c r="J349" s="3"/>
      <c r="K349" s="3"/>
      <c r="L349" s="3"/>
      <c r="M349" s="3"/>
    </row>
    <row r="350" spans="1:13" ht="12.75">
      <c r="A350" s="1"/>
      <c r="B350" s="2"/>
      <c r="C350" s="3"/>
      <c r="D350" s="3"/>
      <c r="E350" s="3"/>
      <c r="F350" s="3"/>
      <c r="G350" s="3"/>
      <c r="H350" s="3"/>
      <c r="I350" s="3"/>
      <c r="J350" s="3"/>
      <c r="K350" s="3"/>
      <c r="L350" s="3"/>
      <c r="M350" s="3"/>
    </row>
    <row r="351" spans="1:13" ht="12.75">
      <c r="A351" s="1"/>
      <c r="B351" s="2"/>
      <c r="C351" s="3"/>
      <c r="D351" s="3"/>
      <c r="E351" s="3"/>
      <c r="F351" s="3"/>
      <c r="G351" s="3"/>
      <c r="H351" s="3"/>
      <c r="I351" s="3"/>
      <c r="J351" s="3"/>
      <c r="K351" s="3"/>
      <c r="L351" s="3"/>
      <c r="M351" s="3"/>
    </row>
    <row r="352" spans="1:13" ht="12.75">
      <c r="A352" s="1"/>
      <c r="B352" s="2"/>
      <c r="C352" s="3"/>
      <c r="D352" s="3"/>
      <c r="E352" s="3"/>
      <c r="F352" s="3"/>
      <c r="G352" s="3"/>
      <c r="H352" s="3"/>
      <c r="I352" s="3"/>
      <c r="J352" s="3"/>
      <c r="K352" s="3"/>
      <c r="L352" s="3"/>
      <c r="M352" s="3"/>
    </row>
    <row r="353" spans="1:13" ht="12.75">
      <c r="A353" s="1"/>
      <c r="B353" s="2"/>
      <c r="C353" s="3"/>
      <c r="D353" s="3"/>
      <c r="E353" s="3"/>
      <c r="F353" s="3"/>
      <c r="G353" s="3"/>
      <c r="H353" s="3"/>
      <c r="I353" s="3"/>
      <c r="J353" s="3"/>
      <c r="K353" s="3"/>
      <c r="L353" s="3"/>
      <c r="M353" s="3"/>
    </row>
    <row r="354" spans="1:13" ht="12.75">
      <c r="A354" s="1"/>
      <c r="B354" s="2"/>
      <c r="C354" s="3"/>
      <c r="D354" s="3"/>
      <c r="E354" s="3"/>
      <c r="F354" s="3"/>
      <c r="G354" s="3"/>
      <c r="H354" s="3"/>
      <c r="I354" s="3"/>
      <c r="J354" s="3"/>
      <c r="K354" s="3"/>
      <c r="L354" s="3"/>
      <c r="M354" s="3"/>
    </row>
    <row r="355" spans="1:13" ht="12.75">
      <c r="A355" s="1"/>
      <c r="B355" s="2"/>
      <c r="C355" s="3"/>
      <c r="D355" s="3"/>
      <c r="E355" s="3"/>
      <c r="F355" s="3"/>
      <c r="G355" s="3"/>
      <c r="H355" s="3"/>
      <c r="I355" s="3"/>
      <c r="J355" s="3"/>
      <c r="K355" s="3"/>
      <c r="L355" s="3"/>
      <c r="M355" s="3"/>
    </row>
    <row r="356" spans="1:13" ht="12.75">
      <c r="A356" s="1"/>
      <c r="B356" s="2"/>
      <c r="C356" s="3"/>
      <c r="D356" s="3"/>
      <c r="E356" s="3"/>
      <c r="F356" s="3"/>
      <c r="G356" s="3"/>
      <c r="H356" s="3"/>
      <c r="I356" s="3"/>
      <c r="J356" s="3"/>
      <c r="K356" s="3"/>
      <c r="L356" s="3"/>
      <c r="M356" s="3"/>
    </row>
    <row r="357" spans="1:13" ht="12.75">
      <c r="A357" s="1"/>
      <c r="B357" s="2"/>
      <c r="C357" s="3"/>
      <c r="D357" s="3"/>
      <c r="E357" s="3"/>
      <c r="F357" s="3"/>
      <c r="G357" s="3"/>
      <c r="H357" s="3"/>
      <c r="I357" s="3"/>
      <c r="J357" s="3"/>
      <c r="K357" s="3"/>
      <c r="L357" s="3"/>
      <c r="M357" s="3"/>
    </row>
    <row r="358" spans="1:13" ht="12.75">
      <c r="A358" s="1"/>
      <c r="B358" s="2"/>
      <c r="C358" s="3"/>
      <c r="D358" s="3"/>
      <c r="E358" s="3"/>
      <c r="F358" s="3"/>
      <c r="G358" s="3"/>
      <c r="H358" s="3"/>
      <c r="I358" s="3"/>
      <c r="J358" s="3"/>
      <c r="K358" s="3"/>
      <c r="L358" s="3"/>
      <c r="M358" s="3"/>
    </row>
    <row r="359" spans="1:13" ht="12.75">
      <c r="A359" s="1"/>
      <c r="B359" s="2"/>
      <c r="C359" s="3"/>
      <c r="D359" s="3"/>
      <c r="E359" s="3"/>
      <c r="F359" s="3"/>
      <c r="G359" s="3"/>
      <c r="H359" s="3"/>
      <c r="I359" s="3"/>
      <c r="J359" s="3"/>
      <c r="K359" s="3"/>
      <c r="L359" s="3"/>
      <c r="M359" s="3"/>
    </row>
    <row r="360" spans="1:13" ht="12.75">
      <c r="A360" s="1"/>
      <c r="B360" s="2"/>
      <c r="C360" s="3"/>
      <c r="D360" s="3"/>
      <c r="E360" s="3"/>
      <c r="F360" s="3"/>
      <c r="G360" s="3"/>
      <c r="H360" s="3"/>
      <c r="I360" s="3"/>
      <c r="J360" s="3"/>
      <c r="K360" s="3"/>
      <c r="L360" s="3"/>
      <c r="M360" s="3"/>
    </row>
    <row r="361" spans="1:13" ht="12.75">
      <c r="A361" s="1"/>
      <c r="B361" s="2"/>
      <c r="C361" s="3"/>
      <c r="D361" s="3"/>
      <c r="E361" s="3"/>
      <c r="F361" s="3"/>
      <c r="G361" s="3"/>
      <c r="H361" s="3"/>
      <c r="I361" s="3"/>
      <c r="J361" s="3"/>
      <c r="K361" s="3"/>
      <c r="L361" s="3"/>
      <c r="M361" s="3"/>
    </row>
    <row r="362" spans="1:13" ht="12.75">
      <c r="A362" s="1"/>
      <c r="B362" s="2"/>
      <c r="C362" s="3"/>
      <c r="D362" s="3"/>
      <c r="E362" s="3"/>
      <c r="F362" s="3"/>
      <c r="G362" s="3"/>
      <c r="H362" s="3"/>
      <c r="I362" s="3"/>
      <c r="J362" s="3"/>
      <c r="K362" s="3"/>
      <c r="L362" s="3"/>
      <c r="M362" s="3"/>
    </row>
    <row r="363" spans="1:13" ht="12.75">
      <c r="A363" s="1"/>
      <c r="B363" s="2"/>
      <c r="C363" s="3"/>
      <c r="D363" s="3"/>
      <c r="E363" s="3"/>
      <c r="F363" s="3"/>
      <c r="G363" s="3"/>
      <c r="H363" s="3"/>
      <c r="I363" s="3"/>
      <c r="J363" s="3"/>
      <c r="K363" s="3"/>
      <c r="L363" s="3"/>
      <c r="M363" s="3"/>
    </row>
    <row r="364" spans="1:13" ht="12.75">
      <c r="A364" s="1"/>
      <c r="B364" s="2"/>
      <c r="C364" s="3"/>
      <c r="D364" s="3"/>
      <c r="E364" s="3"/>
      <c r="F364" s="3"/>
      <c r="G364" s="3"/>
      <c r="H364" s="3"/>
      <c r="I364" s="3"/>
      <c r="J364" s="3"/>
      <c r="K364" s="3"/>
      <c r="L364" s="3"/>
      <c r="M364" s="3"/>
    </row>
    <row r="365" spans="1:13" ht="12.75">
      <c r="A365" s="1"/>
      <c r="B365" s="2"/>
      <c r="C365" s="3"/>
      <c r="D365" s="3"/>
      <c r="E365" s="3"/>
      <c r="F365" s="3"/>
      <c r="G365" s="3"/>
      <c r="H365" s="3"/>
      <c r="I365" s="3"/>
      <c r="J365" s="3"/>
      <c r="K365" s="3"/>
      <c r="L365" s="3"/>
      <c r="M365" s="3"/>
    </row>
    <row r="366" spans="1:13" ht="12.75">
      <c r="A366" s="1"/>
      <c r="B366" s="2"/>
      <c r="C366" s="3"/>
      <c r="D366" s="3"/>
      <c r="E366" s="3"/>
      <c r="F366" s="3"/>
      <c r="G366" s="3"/>
      <c r="H366" s="3"/>
      <c r="I366" s="3"/>
      <c r="J366" s="3"/>
      <c r="K366" s="3"/>
      <c r="L366" s="3"/>
      <c r="M366" s="3"/>
    </row>
    <row r="367" spans="1:13" ht="12.75">
      <c r="A367" s="1"/>
      <c r="B367" s="2"/>
      <c r="C367" s="3"/>
      <c r="D367" s="3"/>
      <c r="E367" s="3"/>
      <c r="F367" s="3"/>
      <c r="G367" s="3"/>
      <c r="H367" s="3"/>
      <c r="I367" s="3"/>
      <c r="J367" s="3"/>
      <c r="K367" s="3"/>
      <c r="L367" s="3"/>
      <c r="M367" s="3"/>
    </row>
    <row r="368" spans="1:13" ht="12.75">
      <c r="A368" s="1"/>
      <c r="B368" s="2"/>
      <c r="C368" s="3"/>
      <c r="D368" s="3"/>
      <c r="E368" s="3"/>
      <c r="F368" s="3"/>
      <c r="G368" s="3"/>
      <c r="H368" s="3"/>
      <c r="I368" s="3"/>
      <c r="J368" s="3"/>
      <c r="K368" s="3"/>
      <c r="L368" s="3"/>
      <c r="M368" s="3"/>
    </row>
    <row r="369" spans="1:13" ht="12.75">
      <c r="A369" s="1"/>
      <c r="B369" s="2"/>
      <c r="C369" s="3"/>
      <c r="D369" s="3"/>
      <c r="E369" s="3"/>
      <c r="F369" s="3"/>
      <c r="G369" s="3"/>
      <c r="H369" s="3"/>
      <c r="I369" s="3"/>
      <c r="J369" s="3"/>
      <c r="K369" s="3"/>
      <c r="L369" s="3"/>
      <c r="M369" s="3"/>
    </row>
    <row r="370" spans="1:13" ht="12.75">
      <c r="A370" s="1"/>
      <c r="B370" s="2"/>
      <c r="C370" s="3"/>
      <c r="D370" s="3"/>
      <c r="E370" s="3"/>
      <c r="F370" s="3"/>
      <c r="G370" s="3"/>
      <c r="H370" s="3"/>
      <c r="I370" s="3"/>
      <c r="J370" s="3"/>
      <c r="K370" s="3"/>
      <c r="L370" s="3"/>
      <c r="M370" s="3"/>
    </row>
    <row r="371" spans="1:13" ht="12.75">
      <c r="A371" s="1"/>
      <c r="B371" s="2"/>
      <c r="C371" s="3"/>
      <c r="D371" s="3"/>
      <c r="E371" s="3"/>
      <c r="F371" s="3"/>
      <c r="G371" s="3"/>
      <c r="H371" s="3"/>
      <c r="I371" s="3"/>
      <c r="J371" s="3"/>
      <c r="K371" s="3"/>
      <c r="L371" s="3"/>
      <c r="M371" s="3"/>
    </row>
    <row r="372" spans="1:13" ht="12.75">
      <c r="A372" s="1"/>
      <c r="B372" s="2"/>
      <c r="C372" s="3"/>
      <c r="D372" s="3"/>
      <c r="E372" s="3"/>
      <c r="F372" s="3"/>
      <c r="G372" s="3"/>
      <c r="H372" s="3"/>
      <c r="I372" s="3"/>
      <c r="J372" s="3"/>
      <c r="K372" s="3"/>
      <c r="L372" s="3"/>
      <c r="M372" s="3"/>
    </row>
    <row r="373" spans="1:13" ht="12.75">
      <c r="A373" s="1"/>
      <c r="B373" s="2"/>
      <c r="C373" s="3"/>
      <c r="D373" s="3"/>
      <c r="E373" s="3"/>
      <c r="F373" s="3"/>
      <c r="G373" s="3"/>
      <c r="H373" s="3"/>
      <c r="I373" s="3"/>
      <c r="J373" s="3"/>
      <c r="K373" s="3"/>
      <c r="L373" s="3"/>
      <c r="M373" s="3"/>
    </row>
    <row r="374" spans="1:13" ht="12.75">
      <c r="A374" s="1"/>
      <c r="B374" s="2"/>
      <c r="C374" s="3"/>
      <c r="D374" s="3"/>
      <c r="E374" s="3"/>
      <c r="F374" s="3"/>
      <c r="G374" s="3"/>
      <c r="H374" s="3"/>
      <c r="I374" s="3"/>
      <c r="J374" s="3"/>
      <c r="K374" s="3"/>
      <c r="L374" s="3"/>
      <c r="M374" s="3"/>
    </row>
    <row r="375" spans="1:13" ht="12.75">
      <c r="A375" s="1"/>
      <c r="B375" s="2"/>
      <c r="C375" s="3"/>
      <c r="D375" s="3"/>
      <c r="E375" s="3"/>
      <c r="F375" s="3"/>
      <c r="G375" s="3"/>
      <c r="H375" s="3"/>
      <c r="I375" s="3"/>
      <c r="J375" s="3"/>
      <c r="K375" s="3"/>
      <c r="L375" s="3"/>
      <c r="M375" s="3"/>
    </row>
    <row r="376" spans="1:13" ht="12.75">
      <c r="A376" s="1"/>
      <c r="B376" s="2"/>
      <c r="C376" s="3"/>
      <c r="D376" s="3"/>
      <c r="E376" s="3"/>
      <c r="F376" s="3"/>
      <c r="G376" s="3"/>
      <c r="H376" s="3"/>
      <c r="I376" s="3"/>
      <c r="J376" s="3"/>
      <c r="K376" s="3"/>
      <c r="L376" s="3"/>
      <c r="M376" s="3"/>
    </row>
    <row r="377" spans="1:13" ht="12.75">
      <c r="A377" s="1"/>
      <c r="B377" s="2"/>
      <c r="C377" s="3"/>
      <c r="D377" s="3"/>
      <c r="E377" s="3"/>
      <c r="F377" s="3"/>
      <c r="G377" s="3"/>
      <c r="H377" s="3"/>
      <c r="I377" s="3"/>
      <c r="J377" s="3"/>
      <c r="K377" s="3"/>
      <c r="L377" s="3"/>
      <c r="M377" s="3"/>
    </row>
    <row r="378" spans="1:13" ht="12.75">
      <c r="A378" s="1"/>
      <c r="B378" s="2"/>
      <c r="C378" s="3"/>
      <c r="D378" s="3"/>
      <c r="E378" s="3"/>
      <c r="F378" s="3"/>
      <c r="G378" s="3"/>
      <c r="H378" s="3"/>
      <c r="I378" s="3"/>
      <c r="J378" s="3"/>
      <c r="K378" s="3"/>
      <c r="L378" s="3"/>
      <c r="M378" s="3"/>
    </row>
    <row r="379" spans="1:13" ht="12.75">
      <c r="A379" s="1"/>
      <c r="B379" s="2"/>
      <c r="C379" s="3"/>
      <c r="D379" s="3"/>
      <c r="E379" s="3"/>
      <c r="F379" s="3"/>
      <c r="G379" s="3"/>
      <c r="H379" s="3"/>
      <c r="I379" s="3"/>
      <c r="J379" s="3"/>
      <c r="K379" s="3"/>
      <c r="L379" s="3"/>
      <c r="M379" s="3"/>
    </row>
    <row r="380" spans="1:13" ht="12.75">
      <c r="A380" s="1"/>
      <c r="B380" s="2"/>
      <c r="C380" s="3"/>
      <c r="D380" s="3"/>
      <c r="E380" s="3"/>
      <c r="F380" s="3"/>
      <c r="G380" s="3"/>
      <c r="H380" s="3"/>
      <c r="I380" s="3"/>
      <c r="J380" s="3"/>
      <c r="K380" s="3"/>
      <c r="L380" s="3"/>
      <c r="M380" s="3"/>
    </row>
    <row r="381" spans="1:13" ht="12.75">
      <c r="A381" s="1"/>
      <c r="B381" s="2"/>
      <c r="C381" s="3"/>
      <c r="D381" s="3"/>
      <c r="E381" s="3"/>
      <c r="F381" s="3"/>
      <c r="G381" s="3"/>
      <c r="H381" s="3"/>
      <c r="I381" s="3"/>
      <c r="J381" s="3"/>
      <c r="K381" s="3"/>
      <c r="L381" s="3"/>
      <c r="M381" s="3"/>
    </row>
    <row r="382" spans="1:13" ht="12.75">
      <c r="A382" s="1"/>
      <c r="B382" s="2"/>
      <c r="C382" s="3"/>
      <c r="D382" s="3"/>
      <c r="E382" s="3"/>
      <c r="F382" s="3"/>
      <c r="G382" s="3"/>
      <c r="H382" s="3"/>
      <c r="I382" s="3"/>
      <c r="J382" s="3"/>
      <c r="K382" s="3"/>
      <c r="L382" s="3"/>
      <c r="M382" s="3"/>
    </row>
    <row r="383" spans="1:13" ht="12.75">
      <c r="A383" s="1"/>
      <c r="B383" s="2"/>
      <c r="C383" s="3"/>
      <c r="D383" s="3"/>
      <c r="E383" s="3"/>
      <c r="F383" s="3"/>
      <c r="G383" s="3"/>
      <c r="H383" s="3"/>
      <c r="I383" s="3"/>
      <c r="J383" s="3"/>
      <c r="K383" s="3"/>
      <c r="L383" s="3"/>
      <c r="M383" s="3"/>
    </row>
    <row r="384" spans="1:13" ht="12.75">
      <c r="A384" s="1"/>
      <c r="B384" s="2"/>
      <c r="C384" s="3"/>
      <c r="D384" s="3"/>
      <c r="E384" s="3"/>
      <c r="F384" s="3"/>
      <c r="G384" s="3"/>
      <c r="H384" s="3"/>
      <c r="I384" s="3"/>
      <c r="J384" s="3"/>
      <c r="K384" s="3"/>
      <c r="L384" s="3"/>
      <c r="M384" s="3"/>
    </row>
    <row r="385" spans="1:13" ht="12.75">
      <c r="A385" s="1"/>
      <c r="B385" s="2"/>
      <c r="C385" s="3"/>
      <c r="D385" s="3"/>
      <c r="E385" s="3"/>
      <c r="F385" s="3"/>
      <c r="G385" s="3"/>
      <c r="H385" s="3"/>
      <c r="I385" s="3"/>
      <c r="J385" s="3"/>
      <c r="K385" s="3"/>
      <c r="L385" s="3"/>
      <c r="M385" s="3"/>
    </row>
    <row r="386" spans="1:13" ht="12.75">
      <c r="A386" s="1"/>
      <c r="B386" s="2"/>
      <c r="C386" s="3"/>
      <c r="D386" s="3"/>
      <c r="E386" s="3"/>
      <c r="F386" s="3"/>
      <c r="G386" s="3"/>
      <c r="H386" s="3"/>
      <c r="I386" s="3"/>
      <c r="J386" s="3"/>
      <c r="K386" s="3"/>
      <c r="L386" s="3"/>
      <c r="M386" s="3"/>
    </row>
    <row r="387" spans="1:13" ht="12.75">
      <c r="A387" s="1"/>
      <c r="B387" s="2"/>
      <c r="C387" s="3"/>
      <c r="D387" s="3"/>
      <c r="E387" s="3"/>
      <c r="F387" s="3"/>
      <c r="G387" s="3"/>
      <c r="H387" s="3"/>
      <c r="I387" s="3"/>
      <c r="J387" s="3"/>
      <c r="K387" s="3"/>
      <c r="L387" s="3"/>
      <c r="M387" s="3"/>
    </row>
    <row r="388" spans="1:13" ht="12.75">
      <c r="A388" s="1"/>
      <c r="B388" s="2"/>
      <c r="C388" s="3"/>
      <c r="D388" s="3"/>
      <c r="E388" s="3"/>
      <c r="F388" s="3"/>
      <c r="G388" s="3"/>
      <c r="H388" s="3"/>
      <c r="I388" s="3"/>
      <c r="J388" s="3"/>
      <c r="K388" s="3"/>
      <c r="L388" s="3"/>
      <c r="M388" s="3"/>
    </row>
    <row r="389" spans="1:13" ht="12.75">
      <c r="A389" s="1"/>
      <c r="B389" s="2"/>
      <c r="C389" s="3"/>
      <c r="D389" s="3"/>
      <c r="E389" s="3"/>
      <c r="F389" s="3"/>
      <c r="G389" s="3"/>
      <c r="H389" s="3"/>
      <c r="I389" s="3"/>
      <c r="J389" s="3"/>
      <c r="K389" s="3"/>
      <c r="L389" s="3"/>
      <c r="M389" s="3"/>
    </row>
    <row r="390" spans="1:13" ht="12.75">
      <c r="A390" s="1"/>
      <c r="B390" s="2"/>
      <c r="C390" s="3"/>
      <c r="D390" s="3"/>
      <c r="E390" s="3"/>
      <c r="F390" s="3"/>
      <c r="G390" s="3"/>
      <c r="H390" s="3"/>
      <c r="I390" s="3"/>
      <c r="J390" s="3"/>
      <c r="K390" s="3"/>
      <c r="L390" s="3"/>
      <c r="M390" s="3"/>
    </row>
    <row r="391" spans="1:13" ht="12.75">
      <c r="A391" s="1"/>
      <c r="B391" s="2"/>
      <c r="C391" s="3"/>
      <c r="D391" s="3"/>
      <c r="E391" s="3"/>
      <c r="F391" s="3"/>
      <c r="G391" s="3"/>
      <c r="H391" s="3"/>
      <c r="I391" s="3"/>
      <c r="J391" s="3"/>
      <c r="K391" s="3"/>
      <c r="L391" s="3"/>
      <c r="M391" s="3"/>
    </row>
    <row r="392" spans="1:13" ht="12.75">
      <c r="A392" s="1"/>
      <c r="B392" s="2"/>
      <c r="C392" s="3"/>
      <c r="D392" s="3"/>
      <c r="E392" s="3"/>
      <c r="F392" s="3"/>
      <c r="G392" s="3"/>
      <c r="H392" s="3"/>
      <c r="I392" s="3"/>
      <c r="J392" s="3"/>
      <c r="K392" s="3"/>
      <c r="L392" s="3"/>
      <c r="M392" s="3"/>
    </row>
    <row r="393" spans="1:13" ht="12.75">
      <c r="A393" s="1"/>
      <c r="B393" s="2"/>
      <c r="C393" s="3"/>
      <c r="D393" s="3"/>
      <c r="E393" s="3"/>
      <c r="F393" s="3"/>
      <c r="G393" s="3"/>
      <c r="H393" s="3"/>
      <c r="I393" s="3"/>
      <c r="J393" s="3"/>
      <c r="K393" s="3"/>
      <c r="L393" s="3"/>
      <c r="M393" s="3"/>
    </row>
    <row r="394" spans="1:13" ht="12.75">
      <c r="A394" s="1"/>
      <c r="B394" s="2"/>
      <c r="C394" s="3"/>
      <c r="D394" s="3"/>
      <c r="E394" s="3"/>
      <c r="F394" s="3"/>
      <c r="G394" s="3"/>
      <c r="H394" s="3"/>
      <c r="I394" s="3"/>
      <c r="J394" s="3"/>
      <c r="K394" s="3"/>
      <c r="L394" s="3"/>
      <c r="M394" s="3"/>
    </row>
    <row r="395" spans="1:13" ht="12.75">
      <c r="A395" s="1"/>
      <c r="B395" s="2"/>
      <c r="C395" s="3"/>
      <c r="D395" s="3"/>
      <c r="E395" s="3"/>
      <c r="F395" s="3"/>
      <c r="G395" s="3"/>
      <c r="H395" s="3"/>
      <c r="I395" s="3"/>
      <c r="J395" s="3"/>
      <c r="K395" s="3"/>
      <c r="L395" s="3"/>
      <c r="M395" s="3"/>
    </row>
    <row r="396" spans="1:13" ht="12.75">
      <c r="A396" s="1"/>
      <c r="B396" s="2"/>
      <c r="C396" s="3"/>
      <c r="D396" s="3"/>
      <c r="E396" s="3"/>
      <c r="F396" s="3"/>
      <c r="G396" s="3"/>
      <c r="H396" s="3"/>
      <c r="I396" s="3"/>
      <c r="J396" s="3"/>
      <c r="K396" s="3"/>
      <c r="L396" s="3"/>
      <c r="M396" s="3"/>
    </row>
    <row r="397" spans="1:13" ht="12.75">
      <c r="A397" s="1"/>
      <c r="B397" s="2"/>
      <c r="C397" s="3"/>
      <c r="D397" s="3"/>
      <c r="E397" s="3"/>
      <c r="F397" s="3"/>
      <c r="G397" s="3"/>
      <c r="H397" s="3"/>
      <c r="I397" s="3"/>
      <c r="J397" s="3"/>
      <c r="K397" s="3"/>
      <c r="L397" s="3"/>
      <c r="M397" s="3"/>
    </row>
    <row r="398" spans="1:13" ht="12.75">
      <c r="A398" s="1"/>
      <c r="B398" s="2"/>
      <c r="C398" s="3"/>
      <c r="D398" s="3"/>
      <c r="E398" s="3"/>
      <c r="F398" s="3"/>
      <c r="G398" s="3"/>
      <c r="H398" s="3"/>
      <c r="I398" s="3"/>
      <c r="J398" s="3"/>
      <c r="K398" s="3"/>
      <c r="L398" s="3"/>
      <c r="M398" s="3"/>
    </row>
    <row r="399" spans="1:13" ht="12.75">
      <c r="A399" s="1"/>
      <c r="B399" s="2"/>
      <c r="C399" s="3"/>
      <c r="D399" s="3"/>
      <c r="E399" s="3"/>
      <c r="F399" s="3"/>
      <c r="G399" s="3"/>
      <c r="H399" s="3"/>
      <c r="I399" s="3"/>
      <c r="J399" s="3"/>
      <c r="K399" s="3"/>
      <c r="L399" s="3"/>
      <c r="M399" s="3"/>
    </row>
    <row r="400" spans="1:13" ht="12.75">
      <c r="A400" s="1"/>
      <c r="B400" s="2"/>
      <c r="C400" s="3"/>
      <c r="D400" s="3"/>
      <c r="E400" s="3"/>
      <c r="F400" s="3"/>
      <c r="G400" s="3"/>
      <c r="H400" s="3"/>
      <c r="I400" s="3"/>
      <c r="J400" s="3"/>
      <c r="K400" s="3"/>
      <c r="L400" s="3"/>
      <c r="M400" s="3"/>
    </row>
    <row r="401" spans="1:13" ht="12.75">
      <c r="A401" s="1"/>
      <c r="B401" s="2"/>
      <c r="C401" s="3"/>
      <c r="D401" s="3"/>
      <c r="E401" s="3"/>
      <c r="F401" s="3"/>
      <c r="G401" s="3"/>
      <c r="H401" s="3"/>
      <c r="I401" s="3"/>
      <c r="J401" s="3"/>
      <c r="K401" s="3"/>
      <c r="L401" s="3"/>
      <c r="M401" s="3"/>
    </row>
    <row r="402" spans="1:13" ht="12.75">
      <c r="A402" s="1"/>
      <c r="B402" s="2"/>
      <c r="C402" s="3"/>
      <c r="D402" s="3"/>
      <c r="E402" s="3"/>
      <c r="F402" s="3"/>
      <c r="G402" s="3"/>
      <c r="H402" s="3"/>
      <c r="I402" s="3"/>
      <c r="J402" s="3"/>
      <c r="K402" s="3"/>
      <c r="L402" s="3"/>
      <c r="M402" s="3"/>
    </row>
    <row r="403" spans="1:13" ht="12.75">
      <c r="A403" s="1"/>
      <c r="B403" s="2"/>
      <c r="C403" s="3"/>
      <c r="D403" s="3"/>
      <c r="E403" s="3"/>
      <c r="F403" s="3"/>
      <c r="G403" s="3"/>
      <c r="H403" s="3"/>
      <c r="I403" s="3"/>
      <c r="J403" s="3"/>
      <c r="K403" s="3"/>
      <c r="L403" s="3"/>
      <c r="M403" s="3"/>
    </row>
    <row r="404" spans="1:13" ht="12.75">
      <c r="A404" s="1"/>
      <c r="B404" s="2"/>
      <c r="C404" s="3"/>
      <c r="D404" s="3"/>
      <c r="E404" s="3"/>
      <c r="F404" s="3"/>
      <c r="G404" s="3"/>
      <c r="H404" s="3"/>
      <c r="I404" s="3"/>
      <c r="J404" s="3"/>
      <c r="K404" s="3"/>
      <c r="L404" s="3"/>
      <c r="M404" s="3"/>
    </row>
    <row r="405" spans="1:13" ht="12.75">
      <c r="A405" s="1"/>
      <c r="B405" s="2"/>
      <c r="C405" s="3"/>
      <c r="D405" s="3"/>
      <c r="E405" s="3"/>
      <c r="F405" s="3"/>
      <c r="G405" s="3"/>
      <c r="H405" s="3"/>
      <c r="I405" s="3"/>
      <c r="J405" s="3"/>
      <c r="K405" s="3"/>
      <c r="L405" s="3"/>
      <c r="M405" s="3"/>
    </row>
    <row r="406" spans="1:13" ht="12.75">
      <c r="A406" s="1"/>
      <c r="B406" s="2"/>
      <c r="C406" s="3"/>
      <c r="D406" s="3"/>
      <c r="E406" s="3"/>
      <c r="F406" s="3"/>
      <c r="G406" s="3"/>
      <c r="H406" s="3"/>
      <c r="I406" s="3"/>
      <c r="J406" s="3"/>
      <c r="K406" s="3"/>
      <c r="L406" s="3"/>
      <c r="M406" s="3"/>
    </row>
    <row r="407" spans="1:13" ht="12.75">
      <c r="A407" s="1"/>
      <c r="B407" s="2"/>
      <c r="C407" s="3"/>
      <c r="D407" s="3"/>
      <c r="E407" s="3"/>
      <c r="F407" s="3"/>
      <c r="G407" s="3"/>
      <c r="H407" s="3"/>
      <c r="I407" s="3"/>
      <c r="J407" s="3"/>
      <c r="K407" s="3"/>
      <c r="L407" s="3"/>
      <c r="M407" s="3"/>
    </row>
    <row r="408" spans="1:13" ht="12.75">
      <c r="A408" s="1"/>
      <c r="B408" s="2"/>
      <c r="C408" s="3"/>
      <c r="D408" s="3"/>
      <c r="E408" s="3"/>
      <c r="F408" s="3"/>
      <c r="G408" s="3"/>
      <c r="H408" s="3"/>
      <c r="I408" s="3"/>
      <c r="J408" s="3"/>
      <c r="K408" s="3"/>
      <c r="L408" s="3"/>
      <c r="M408" s="3"/>
    </row>
    <row r="409" spans="1:13" ht="12.75">
      <c r="A409" s="1"/>
      <c r="B409" s="2"/>
      <c r="C409" s="3"/>
      <c r="D409" s="3"/>
      <c r="E409" s="3"/>
      <c r="F409" s="3"/>
      <c r="G409" s="3"/>
      <c r="H409" s="3"/>
      <c r="I409" s="3"/>
      <c r="J409" s="3"/>
      <c r="K409" s="3"/>
      <c r="L409" s="3"/>
      <c r="M409" s="3"/>
    </row>
    <row r="410" spans="1:13" ht="12.75">
      <c r="A410" s="1"/>
      <c r="B410" s="2"/>
      <c r="C410" s="3"/>
      <c r="D410" s="3"/>
      <c r="E410" s="3"/>
      <c r="F410" s="3"/>
      <c r="G410" s="3"/>
      <c r="H410" s="3"/>
      <c r="I410" s="3"/>
      <c r="J410" s="3"/>
      <c r="K410" s="3"/>
      <c r="L410" s="3"/>
      <c r="M410" s="3"/>
    </row>
    <row r="411" spans="1:13" ht="12.75">
      <c r="A411" s="1"/>
      <c r="B411" s="2"/>
      <c r="C411" s="3"/>
      <c r="D411" s="3"/>
      <c r="E411" s="3"/>
      <c r="F411" s="3"/>
      <c r="G411" s="3"/>
      <c r="H411" s="3"/>
      <c r="I411" s="3"/>
      <c r="J411" s="3"/>
      <c r="K411" s="3"/>
      <c r="L411" s="3"/>
      <c r="M411" s="3"/>
    </row>
    <row r="412" spans="1:13" ht="12.75">
      <c r="A412" s="1"/>
      <c r="B412" s="2"/>
      <c r="C412" s="3"/>
      <c r="D412" s="3"/>
      <c r="E412" s="3"/>
      <c r="F412" s="3"/>
      <c r="G412" s="3"/>
      <c r="H412" s="3"/>
      <c r="I412" s="3"/>
      <c r="J412" s="3"/>
      <c r="K412" s="3"/>
      <c r="L412" s="3"/>
      <c r="M412" s="3"/>
    </row>
    <row r="413" spans="1:13" ht="12.75">
      <c r="A413" s="1"/>
      <c r="B413" s="2"/>
      <c r="C413" s="3"/>
      <c r="D413" s="3"/>
      <c r="E413" s="3"/>
      <c r="F413" s="3"/>
      <c r="G413" s="3"/>
      <c r="H413" s="3"/>
      <c r="I413" s="3"/>
      <c r="J413" s="3"/>
      <c r="K413" s="3"/>
      <c r="L413" s="3"/>
      <c r="M413" s="3"/>
    </row>
    <row r="414" spans="1:13" ht="12.75">
      <c r="A414" s="1"/>
      <c r="B414" s="2"/>
      <c r="C414" s="3"/>
      <c r="D414" s="3"/>
      <c r="E414" s="3"/>
      <c r="F414" s="3"/>
      <c r="G414" s="3"/>
      <c r="H414" s="3"/>
      <c r="I414" s="3"/>
      <c r="J414" s="3"/>
      <c r="K414" s="3"/>
      <c r="L414" s="3"/>
      <c r="M414" s="3"/>
    </row>
    <row r="415" spans="1:13" ht="12.75">
      <c r="A415" s="1"/>
      <c r="B415" s="2"/>
      <c r="C415" s="3"/>
      <c r="D415" s="3"/>
      <c r="E415" s="3"/>
      <c r="F415" s="3"/>
      <c r="G415" s="3"/>
      <c r="H415" s="3"/>
      <c r="I415" s="3"/>
      <c r="J415" s="3"/>
      <c r="K415" s="3"/>
      <c r="L415" s="3"/>
      <c r="M415" s="3"/>
    </row>
    <row r="416" spans="1:13" ht="12.75">
      <c r="A416" s="1"/>
      <c r="B416" s="2"/>
      <c r="C416" s="3"/>
      <c r="D416" s="3"/>
      <c r="E416" s="3"/>
      <c r="F416" s="3"/>
      <c r="G416" s="3"/>
      <c r="H416" s="3"/>
      <c r="I416" s="3"/>
      <c r="J416" s="3"/>
      <c r="K416" s="3"/>
      <c r="L416" s="3"/>
      <c r="M416" s="3"/>
    </row>
    <row r="417" spans="1:13" ht="12.75">
      <c r="A417" s="1"/>
      <c r="B417" s="2"/>
      <c r="C417" s="3"/>
      <c r="D417" s="3"/>
      <c r="E417" s="3"/>
      <c r="F417" s="3"/>
      <c r="G417" s="3"/>
      <c r="H417" s="3"/>
      <c r="I417" s="3"/>
      <c r="J417" s="3"/>
      <c r="K417" s="3"/>
      <c r="L417" s="3"/>
      <c r="M417" s="3"/>
    </row>
    <row r="418" spans="1:13" ht="12.75">
      <c r="A418" s="1"/>
      <c r="B418" s="2"/>
      <c r="C418" s="3"/>
      <c r="D418" s="3"/>
      <c r="E418" s="3"/>
      <c r="F418" s="3"/>
      <c r="G418" s="3"/>
      <c r="H418" s="3"/>
      <c r="I418" s="3"/>
      <c r="J418" s="3"/>
      <c r="K418" s="3"/>
      <c r="L418" s="3"/>
      <c r="M418" s="3"/>
    </row>
    <row r="419" spans="1:13" ht="12.75">
      <c r="A419" s="1"/>
      <c r="B419" s="2"/>
      <c r="C419" s="3"/>
      <c r="D419" s="3"/>
      <c r="E419" s="3"/>
      <c r="F419" s="3"/>
      <c r="G419" s="3"/>
      <c r="H419" s="3"/>
      <c r="I419" s="3"/>
      <c r="J419" s="3"/>
      <c r="K419" s="3"/>
      <c r="L419" s="3"/>
      <c r="M419" s="3"/>
    </row>
    <row r="420" spans="1:13" ht="12.75">
      <c r="A420" s="1"/>
      <c r="B420" s="2"/>
      <c r="C420" s="3"/>
      <c r="D420" s="3"/>
      <c r="E420" s="3"/>
      <c r="F420" s="3"/>
      <c r="G420" s="3"/>
      <c r="H420" s="3"/>
      <c r="I420" s="3"/>
      <c r="J420" s="3"/>
      <c r="K420" s="3"/>
      <c r="L420" s="3"/>
      <c r="M420" s="3"/>
    </row>
    <row r="421" spans="1:13" ht="12.75">
      <c r="A421" s="1"/>
      <c r="B421" s="2"/>
      <c r="C421" s="3"/>
      <c r="D421" s="3"/>
      <c r="E421" s="3"/>
      <c r="F421" s="3"/>
      <c r="G421" s="3"/>
      <c r="H421" s="3"/>
      <c r="I421" s="3"/>
      <c r="J421" s="3"/>
      <c r="K421" s="3"/>
      <c r="L421" s="3"/>
      <c r="M421" s="3"/>
    </row>
    <row r="422" spans="1:13" ht="12.75">
      <c r="A422" s="1"/>
      <c r="B422" s="2"/>
      <c r="C422" s="3"/>
      <c r="D422" s="3"/>
      <c r="E422" s="3"/>
      <c r="F422" s="3"/>
      <c r="G422" s="3"/>
      <c r="H422" s="3"/>
      <c r="I422" s="3"/>
      <c r="J422" s="3"/>
      <c r="K422" s="3"/>
      <c r="L422" s="3"/>
      <c r="M422" s="3"/>
    </row>
    <row r="423" spans="1:13" ht="12.75">
      <c r="A423" s="1"/>
      <c r="B423" s="2"/>
      <c r="C423" s="3"/>
      <c r="D423" s="3"/>
      <c r="E423" s="3"/>
      <c r="F423" s="3"/>
      <c r="G423" s="3"/>
      <c r="H423" s="3"/>
      <c r="I423" s="3"/>
      <c r="J423" s="3"/>
      <c r="K423" s="3"/>
      <c r="L423" s="3"/>
      <c r="M423" s="3"/>
    </row>
    <row r="424" spans="1:13" ht="12.75">
      <c r="A424" s="1"/>
      <c r="B424" s="2"/>
      <c r="C424" s="3"/>
      <c r="D424" s="3"/>
      <c r="E424" s="3"/>
      <c r="F424" s="3"/>
      <c r="G424" s="3"/>
      <c r="H424" s="3"/>
      <c r="I424" s="3"/>
      <c r="J424" s="3"/>
      <c r="K424" s="3"/>
      <c r="L424" s="3"/>
      <c r="M424" s="3"/>
    </row>
    <row r="425" spans="1:13" ht="12.75">
      <c r="A425" s="1"/>
      <c r="B425" s="2"/>
      <c r="C425" s="3"/>
      <c r="D425" s="3"/>
      <c r="E425" s="3"/>
      <c r="F425" s="3"/>
      <c r="G425" s="3"/>
      <c r="H425" s="3"/>
      <c r="I425" s="3"/>
      <c r="J425" s="3"/>
      <c r="K425" s="3"/>
      <c r="L425" s="3"/>
      <c r="M425" s="3"/>
    </row>
    <row r="426" spans="1:13" ht="12.75">
      <c r="A426" s="1"/>
      <c r="B426" s="2"/>
      <c r="C426" s="3"/>
      <c r="D426" s="3"/>
      <c r="E426" s="3"/>
      <c r="F426" s="3"/>
      <c r="G426" s="3"/>
      <c r="H426" s="3"/>
      <c r="I426" s="3"/>
      <c r="J426" s="3"/>
      <c r="K426" s="3"/>
      <c r="L426" s="3"/>
      <c r="M426" s="3"/>
    </row>
    <row r="427" spans="1:13" ht="12.75">
      <c r="A427" s="1"/>
      <c r="B427" s="2"/>
      <c r="C427" s="3"/>
      <c r="D427" s="3"/>
      <c r="E427" s="3"/>
      <c r="F427" s="3"/>
      <c r="G427" s="3"/>
      <c r="H427" s="3"/>
      <c r="I427" s="3"/>
      <c r="J427" s="3"/>
      <c r="K427" s="3"/>
      <c r="L427" s="3"/>
      <c r="M427" s="3"/>
    </row>
    <row r="428" spans="1:13" ht="12.75">
      <c r="A428" s="1"/>
      <c r="B428" s="2"/>
      <c r="C428" s="3"/>
      <c r="D428" s="3"/>
      <c r="E428" s="3"/>
      <c r="F428" s="3"/>
      <c r="G428" s="3"/>
      <c r="H428" s="3"/>
      <c r="I428" s="3"/>
      <c r="J428" s="3"/>
      <c r="K428" s="3"/>
      <c r="L428" s="3"/>
      <c r="M428" s="3"/>
    </row>
    <row r="429" spans="1:13" ht="12.75">
      <c r="A429" s="1"/>
      <c r="B429" s="2"/>
      <c r="C429" s="3"/>
      <c r="D429" s="3"/>
      <c r="E429" s="3"/>
      <c r="F429" s="3"/>
      <c r="G429" s="3"/>
      <c r="H429" s="3"/>
      <c r="I429" s="3"/>
      <c r="J429" s="3"/>
      <c r="K429" s="3"/>
      <c r="L429" s="3"/>
      <c r="M429" s="3"/>
    </row>
    <row r="430" spans="1:13" ht="12.75">
      <c r="A430" s="1"/>
      <c r="B430" s="2"/>
      <c r="C430" s="3"/>
      <c r="D430" s="3"/>
      <c r="E430" s="3"/>
      <c r="F430" s="3"/>
      <c r="G430" s="3"/>
      <c r="H430" s="3"/>
      <c r="I430" s="3"/>
      <c r="J430" s="3"/>
      <c r="K430" s="3"/>
      <c r="L430" s="3"/>
      <c r="M430" s="3"/>
    </row>
    <row r="431" spans="1:13" ht="12.75">
      <c r="A431" s="1"/>
      <c r="B431" s="2"/>
      <c r="C431" s="3"/>
      <c r="D431" s="3"/>
      <c r="E431" s="3"/>
      <c r="F431" s="3"/>
      <c r="G431" s="3"/>
      <c r="H431" s="3"/>
      <c r="I431" s="3"/>
      <c r="J431" s="3"/>
      <c r="K431" s="3"/>
      <c r="L431" s="3"/>
      <c r="M431" s="3"/>
    </row>
    <row r="432" spans="1:13" ht="12.75">
      <c r="A432" s="1"/>
      <c r="B432" s="2"/>
      <c r="C432" s="3"/>
      <c r="D432" s="3"/>
      <c r="E432" s="3"/>
      <c r="F432" s="3"/>
      <c r="G432" s="3"/>
      <c r="H432" s="3"/>
      <c r="I432" s="3"/>
      <c r="J432" s="3"/>
      <c r="K432" s="3"/>
      <c r="L432" s="3"/>
      <c r="M432" s="3"/>
    </row>
    <row r="433" spans="1:13" ht="12.75">
      <c r="A433" s="1"/>
      <c r="B433" s="2"/>
      <c r="C433" s="3"/>
      <c r="D433" s="3"/>
      <c r="E433" s="3"/>
      <c r="F433" s="3"/>
      <c r="G433" s="3"/>
      <c r="H433" s="3"/>
      <c r="I433" s="3"/>
      <c r="J433" s="3"/>
      <c r="K433" s="3"/>
      <c r="L433" s="3"/>
      <c r="M433" s="3"/>
    </row>
    <row r="434" spans="1:13" ht="12.75">
      <c r="A434" s="1"/>
      <c r="B434" s="2"/>
      <c r="C434" s="3"/>
      <c r="D434" s="3"/>
      <c r="E434" s="3"/>
      <c r="F434" s="3"/>
      <c r="G434" s="3"/>
      <c r="H434" s="3"/>
      <c r="I434" s="3"/>
      <c r="J434" s="3"/>
      <c r="K434" s="3"/>
      <c r="L434" s="3"/>
      <c r="M434" s="3"/>
    </row>
    <row r="435" spans="1:13" ht="12.75">
      <c r="A435" s="1"/>
      <c r="B435" s="2"/>
      <c r="C435" s="3"/>
      <c r="D435" s="3"/>
      <c r="E435" s="3"/>
      <c r="F435" s="3"/>
      <c r="G435" s="3"/>
      <c r="H435" s="3"/>
      <c r="I435" s="3"/>
      <c r="J435" s="3"/>
      <c r="K435" s="3"/>
      <c r="L435" s="3"/>
      <c r="M435" s="3"/>
    </row>
    <row r="436" spans="1:13" ht="12.75">
      <c r="A436" s="1"/>
      <c r="B436" s="2"/>
      <c r="C436" s="3"/>
      <c r="D436" s="3"/>
      <c r="E436" s="3"/>
      <c r="F436" s="3"/>
      <c r="G436" s="3"/>
      <c r="H436" s="3"/>
      <c r="I436" s="3"/>
      <c r="J436" s="3"/>
      <c r="K436" s="3"/>
      <c r="L436" s="3"/>
      <c r="M436" s="3"/>
    </row>
    <row r="437" spans="1:13" ht="12.75">
      <c r="A437" s="1"/>
      <c r="B437" s="2"/>
      <c r="C437" s="3"/>
      <c r="D437" s="3"/>
      <c r="E437" s="3"/>
      <c r="F437" s="3"/>
      <c r="G437" s="3"/>
      <c r="H437" s="3"/>
      <c r="I437" s="3"/>
      <c r="J437" s="3"/>
      <c r="K437" s="3"/>
      <c r="L437" s="3"/>
      <c r="M437" s="3"/>
    </row>
    <row r="438" spans="1:13" ht="12.75">
      <c r="A438" s="1"/>
      <c r="B438" s="2"/>
      <c r="C438" s="3"/>
      <c r="D438" s="3"/>
      <c r="E438" s="3"/>
      <c r="F438" s="3"/>
      <c r="G438" s="3"/>
      <c r="H438" s="3"/>
      <c r="I438" s="3"/>
      <c r="J438" s="3"/>
      <c r="K438" s="3"/>
      <c r="L438" s="3"/>
      <c r="M438" s="3"/>
    </row>
    <row r="439" spans="1:13" ht="12.75">
      <c r="A439" s="1"/>
      <c r="B439" s="2"/>
      <c r="C439" s="3"/>
      <c r="D439" s="3"/>
      <c r="E439" s="3"/>
      <c r="F439" s="3"/>
      <c r="G439" s="3"/>
      <c r="H439" s="3"/>
      <c r="I439" s="3"/>
      <c r="J439" s="3"/>
      <c r="K439" s="3"/>
      <c r="L439" s="3"/>
      <c r="M439" s="3"/>
    </row>
    <row r="440" spans="1:13" ht="12.75">
      <c r="A440" s="1"/>
      <c r="B440" s="2"/>
      <c r="C440" s="3"/>
      <c r="D440" s="3"/>
      <c r="E440" s="3"/>
      <c r="F440" s="3"/>
      <c r="G440" s="3"/>
      <c r="H440" s="3"/>
      <c r="I440" s="3"/>
      <c r="J440" s="3"/>
      <c r="K440" s="3"/>
      <c r="L440" s="3"/>
      <c r="M440" s="3"/>
    </row>
    <row r="441" spans="1:13" ht="12.75">
      <c r="A441" s="1"/>
      <c r="B441" s="2"/>
      <c r="C441" s="3"/>
      <c r="D441" s="3"/>
      <c r="E441" s="3"/>
      <c r="F441" s="3"/>
      <c r="G441" s="3"/>
      <c r="H441" s="3"/>
      <c r="I441" s="3"/>
      <c r="J441" s="3"/>
      <c r="K441" s="3"/>
      <c r="L441" s="3"/>
      <c r="M441" s="3"/>
    </row>
    <row r="442" spans="1:13" ht="12.75">
      <c r="A442" s="1"/>
      <c r="B442" s="2"/>
      <c r="C442" s="3"/>
      <c r="D442" s="3"/>
      <c r="E442" s="3"/>
      <c r="F442" s="3"/>
      <c r="G442" s="3"/>
      <c r="H442" s="3"/>
      <c r="I442" s="3"/>
      <c r="J442" s="3"/>
      <c r="K442" s="3"/>
      <c r="L442" s="3"/>
      <c r="M442" s="3"/>
    </row>
    <row r="443" spans="1:13" ht="12.75">
      <c r="A443" s="1"/>
      <c r="B443" s="2"/>
      <c r="C443" s="3"/>
      <c r="D443" s="3"/>
      <c r="E443" s="3"/>
      <c r="F443" s="3"/>
      <c r="G443" s="3"/>
      <c r="H443" s="3"/>
      <c r="I443" s="3"/>
      <c r="J443" s="3"/>
      <c r="K443" s="3"/>
      <c r="L443" s="3"/>
      <c r="M443" s="3"/>
    </row>
    <row r="444" spans="1:13" ht="12.75">
      <c r="A444" s="1"/>
      <c r="B444" s="2"/>
      <c r="C444" s="3"/>
      <c r="D444" s="3"/>
      <c r="E444" s="3"/>
      <c r="F444" s="3"/>
      <c r="G444" s="3"/>
      <c r="H444" s="3"/>
      <c r="I444" s="3"/>
      <c r="J444" s="3"/>
      <c r="K444" s="3"/>
      <c r="L444" s="3"/>
      <c r="M444" s="3"/>
    </row>
    <row r="445" spans="1:13" ht="12.75">
      <c r="A445" s="1"/>
      <c r="B445" s="2"/>
      <c r="C445" s="3"/>
      <c r="D445" s="3"/>
      <c r="E445" s="3"/>
      <c r="F445" s="3"/>
      <c r="G445" s="3"/>
      <c r="H445" s="3"/>
      <c r="I445" s="3"/>
      <c r="J445" s="3"/>
      <c r="K445" s="3"/>
      <c r="L445" s="3"/>
      <c r="M445" s="3"/>
    </row>
    <row r="446" spans="1:13" ht="12.75">
      <c r="A446" s="1"/>
      <c r="B446" s="2"/>
      <c r="C446" s="3"/>
      <c r="D446" s="3"/>
      <c r="E446" s="3"/>
      <c r="F446" s="3"/>
      <c r="G446" s="3"/>
      <c r="H446" s="3"/>
      <c r="I446" s="3"/>
      <c r="J446" s="3"/>
      <c r="K446" s="3"/>
      <c r="L446" s="3"/>
      <c r="M446" s="3"/>
    </row>
    <row r="447" spans="1:13" ht="12.75">
      <c r="A447" s="1"/>
      <c r="B447" s="2"/>
      <c r="C447" s="3"/>
      <c r="D447" s="3"/>
      <c r="E447" s="3"/>
      <c r="F447" s="3"/>
      <c r="G447" s="3"/>
      <c r="H447" s="3"/>
      <c r="I447" s="3"/>
      <c r="J447" s="3"/>
      <c r="K447" s="3"/>
      <c r="L447" s="3"/>
      <c r="M447" s="3"/>
    </row>
    <row r="448" spans="1:13" ht="12.75">
      <c r="A448" s="1"/>
      <c r="B448" s="2"/>
      <c r="C448" s="3"/>
      <c r="D448" s="3"/>
      <c r="E448" s="3"/>
      <c r="F448" s="3"/>
      <c r="G448" s="3"/>
      <c r="H448" s="3"/>
      <c r="I448" s="3"/>
      <c r="J448" s="3"/>
      <c r="K448" s="3"/>
      <c r="L448" s="3"/>
      <c r="M448" s="3"/>
    </row>
    <row r="449" spans="1:13" ht="12.75">
      <c r="A449" s="1"/>
      <c r="B449" s="2"/>
      <c r="C449" s="3"/>
      <c r="D449" s="3"/>
      <c r="E449" s="3"/>
      <c r="F449" s="3"/>
      <c r="G449" s="3"/>
      <c r="H449" s="3"/>
      <c r="I449" s="3"/>
      <c r="J449" s="3"/>
      <c r="K449" s="3"/>
      <c r="L449" s="3"/>
      <c r="M449" s="3"/>
    </row>
    <row r="450" spans="1:13" ht="12.75">
      <c r="A450" s="1"/>
      <c r="B450" s="2"/>
      <c r="C450" s="3"/>
      <c r="D450" s="3"/>
      <c r="E450" s="3"/>
      <c r="F450" s="3"/>
      <c r="G450" s="3"/>
      <c r="H450" s="3"/>
      <c r="I450" s="3"/>
      <c r="J450" s="3"/>
      <c r="K450" s="3"/>
      <c r="L450" s="3"/>
      <c r="M450" s="3"/>
    </row>
    <row r="451" spans="1:13" ht="12.75">
      <c r="A451" s="1"/>
      <c r="B451" s="2"/>
      <c r="C451" s="3"/>
      <c r="D451" s="3"/>
      <c r="E451" s="3"/>
      <c r="F451" s="3"/>
      <c r="G451" s="3"/>
      <c r="H451" s="3"/>
      <c r="I451" s="3"/>
      <c r="J451" s="3"/>
      <c r="K451" s="3"/>
      <c r="L451" s="3"/>
      <c r="M451" s="3"/>
    </row>
    <row r="452" spans="1:13" ht="12.75">
      <c r="A452" s="1"/>
      <c r="B452" s="2"/>
      <c r="C452" s="3"/>
      <c r="D452" s="3"/>
      <c r="E452" s="3"/>
      <c r="F452" s="3"/>
      <c r="G452" s="3"/>
      <c r="H452" s="3"/>
      <c r="I452" s="3"/>
      <c r="J452" s="3"/>
      <c r="K452" s="3"/>
      <c r="L452" s="3"/>
      <c r="M452" s="3"/>
    </row>
    <row r="453" spans="1:13" ht="12.75">
      <c r="A453" s="1"/>
      <c r="B453" s="2"/>
      <c r="C453" s="3"/>
      <c r="D453" s="3"/>
      <c r="E453" s="3"/>
      <c r="F453" s="3"/>
      <c r="G453" s="3"/>
      <c r="H453" s="3"/>
      <c r="I453" s="3"/>
      <c r="J453" s="3"/>
      <c r="K453" s="3"/>
      <c r="L453" s="3"/>
      <c r="M453" s="3"/>
    </row>
    <row r="454" spans="1:13" ht="12.75">
      <c r="A454" s="1"/>
      <c r="B454" s="2"/>
      <c r="C454" s="3"/>
      <c r="D454" s="3"/>
      <c r="E454" s="3"/>
      <c r="F454" s="3"/>
      <c r="G454" s="3"/>
      <c r="H454" s="3"/>
      <c r="I454" s="3"/>
      <c r="J454" s="3"/>
      <c r="K454" s="3"/>
      <c r="L454" s="3"/>
      <c r="M454" s="3"/>
    </row>
    <row r="455" spans="1:13" ht="12.75">
      <c r="A455" s="1"/>
      <c r="B455" s="2"/>
      <c r="C455" s="3"/>
      <c r="D455" s="3"/>
      <c r="E455" s="3"/>
      <c r="F455" s="3"/>
      <c r="G455" s="3"/>
      <c r="H455" s="3"/>
      <c r="I455" s="3"/>
      <c r="J455" s="3"/>
      <c r="K455" s="3"/>
      <c r="L455" s="3"/>
      <c r="M455" s="3"/>
    </row>
    <row r="456" spans="1:13" ht="12.75">
      <c r="A456" s="1"/>
      <c r="B456" s="2"/>
      <c r="C456" s="3"/>
      <c r="D456" s="3"/>
      <c r="E456" s="3"/>
      <c r="F456" s="3"/>
      <c r="G456" s="3"/>
      <c r="H456" s="3"/>
      <c r="I456" s="3"/>
      <c r="J456" s="3"/>
      <c r="K456" s="3"/>
      <c r="L456" s="3"/>
      <c r="M456" s="3"/>
    </row>
    <row r="457" spans="1:13" ht="12.75">
      <c r="A457" s="1"/>
      <c r="B457" s="2"/>
      <c r="C457" s="3"/>
      <c r="D457" s="3"/>
      <c r="E457" s="3"/>
      <c r="F457" s="3"/>
      <c r="G457" s="3"/>
      <c r="H457" s="3"/>
      <c r="I457" s="3"/>
      <c r="J457" s="3"/>
      <c r="K457" s="3"/>
      <c r="L457" s="3"/>
      <c r="M457" s="3"/>
    </row>
    <row r="458" spans="1:13" ht="12.75">
      <c r="A458" s="1"/>
      <c r="B458" s="2"/>
      <c r="C458" s="3"/>
      <c r="D458" s="3"/>
      <c r="E458" s="3"/>
      <c r="F458" s="3"/>
      <c r="G458" s="3"/>
      <c r="H458" s="3"/>
      <c r="I458" s="3"/>
      <c r="J458" s="3"/>
      <c r="K458" s="3"/>
      <c r="L458" s="3"/>
      <c r="M458" s="3"/>
    </row>
    <row r="459" spans="1:13" ht="12.75">
      <c r="A459" s="1"/>
      <c r="B459" s="2"/>
      <c r="C459" s="3"/>
      <c r="D459" s="3"/>
      <c r="E459" s="3"/>
      <c r="F459" s="3"/>
      <c r="G459" s="3"/>
      <c r="H459" s="3"/>
      <c r="I459" s="3"/>
      <c r="J459" s="3"/>
      <c r="K459" s="3"/>
      <c r="L459" s="3"/>
      <c r="M459" s="3"/>
    </row>
    <row r="460" spans="1:13" ht="12.75">
      <c r="A460" s="1"/>
      <c r="B460" s="2"/>
      <c r="C460" s="3"/>
      <c r="D460" s="3"/>
      <c r="E460" s="3"/>
      <c r="F460" s="3"/>
      <c r="G460" s="3"/>
      <c r="H460" s="3"/>
      <c r="I460" s="3"/>
      <c r="J460" s="3"/>
      <c r="K460" s="3"/>
      <c r="L460" s="3"/>
      <c r="M460" s="3"/>
    </row>
    <row r="461" spans="1:13" ht="12.75">
      <c r="A461" s="1"/>
      <c r="B461" s="2"/>
      <c r="C461" s="3"/>
      <c r="D461" s="3"/>
      <c r="E461" s="3"/>
      <c r="F461" s="3"/>
      <c r="G461" s="3"/>
      <c r="H461" s="3"/>
      <c r="I461" s="3"/>
      <c r="J461" s="3"/>
      <c r="K461" s="3"/>
      <c r="L461" s="3"/>
      <c r="M461" s="3"/>
    </row>
    <row r="462" spans="1:13" ht="12.75">
      <c r="A462" s="1"/>
      <c r="B462" s="2"/>
      <c r="C462" s="3"/>
      <c r="D462" s="3"/>
      <c r="E462" s="3"/>
      <c r="F462" s="3"/>
      <c r="G462" s="3"/>
      <c r="H462" s="3"/>
      <c r="I462" s="3"/>
      <c r="J462" s="3"/>
      <c r="K462" s="3"/>
      <c r="L462" s="3"/>
      <c r="M462" s="3"/>
    </row>
    <row r="463" spans="1:13" ht="12.75">
      <c r="A463" s="1"/>
      <c r="B463" s="2"/>
      <c r="C463" s="3"/>
      <c r="D463" s="3"/>
      <c r="E463" s="3"/>
      <c r="F463" s="3"/>
      <c r="G463" s="3"/>
      <c r="H463" s="3"/>
      <c r="I463" s="3"/>
      <c r="J463" s="3"/>
      <c r="K463" s="3"/>
      <c r="L463" s="3"/>
      <c r="M463" s="3"/>
    </row>
    <row r="464" spans="1:13" ht="12.75">
      <c r="A464" s="1"/>
      <c r="B464" s="2"/>
      <c r="C464" s="3"/>
      <c r="D464" s="3"/>
      <c r="E464" s="3"/>
      <c r="F464" s="3"/>
      <c r="G464" s="3"/>
      <c r="H464" s="3"/>
      <c r="I464" s="3"/>
      <c r="J464" s="3"/>
      <c r="K464" s="3"/>
      <c r="L464" s="3"/>
      <c r="M464" s="3"/>
    </row>
    <row r="465" spans="1:13" ht="12.75">
      <c r="A465" s="1"/>
      <c r="B465" s="2"/>
      <c r="C465" s="3"/>
      <c r="D465" s="3"/>
      <c r="E465" s="3"/>
      <c r="F465" s="3"/>
      <c r="G465" s="3"/>
      <c r="H465" s="3"/>
      <c r="I465" s="3"/>
      <c r="J465" s="3"/>
      <c r="K465" s="3"/>
      <c r="L465" s="3"/>
      <c r="M465" s="3"/>
    </row>
    <row r="466" spans="1:13" ht="12.75">
      <c r="A466" s="1"/>
      <c r="B466" s="2"/>
      <c r="C466" s="3"/>
      <c r="D466" s="3"/>
      <c r="E466" s="3"/>
      <c r="F466" s="3"/>
      <c r="G466" s="3"/>
      <c r="H466" s="3"/>
      <c r="I466" s="3"/>
      <c r="J466" s="3"/>
      <c r="K466" s="3"/>
      <c r="L466" s="3"/>
      <c r="M466" s="3"/>
    </row>
    <row r="467" spans="1:13" ht="12.75">
      <c r="A467" s="1"/>
      <c r="B467" s="2"/>
      <c r="C467" s="3"/>
      <c r="D467" s="3"/>
      <c r="E467" s="3"/>
      <c r="F467" s="3"/>
      <c r="G467" s="3"/>
      <c r="H467" s="3"/>
      <c r="I467" s="3"/>
      <c r="J467" s="3"/>
      <c r="K467" s="3"/>
      <c r="L467" s="3"/>
      <c r="M467" s="3"/>
    </row>
    <row r="468" spans="1:13" ht="12.75">
      <c r="A468" s="1"/>
      <c r="B468" s="2"/>
      <c r="C468" s="3"/>
      <c r="D468" s="3"/>
      <c r="E468" s="3"/>
      <c r="F468" s="3"/>
      <c r="G468" s="3"/>
      <c r="H468" s="3"/>
      <c r="I468" s="3"/>
      <c r="J468" s="3"/>
      <c r="K468" s="3"/>
      <c r="L468" s="3"/>
      <c r="M468" s="3"/>
    </row>
    <row r="469" spans="1:13" ht="12.75">
      <c r="A469" s="1"/>
      <c r="B469" s="2"/>
      <c r="C469" s="3"/>
      <c r="D469" s="3"/>
      <c r="E469" s="3"/>
      <c r="F469" s="3"/>
      <c r="G469" s="3"/>
      <c r="H469" s="3"/>
      <c r="I469" s="3"/>
      <c r="J469" s="3"/>
      <c r="K469" s="3"/>
      <c r="L469" s="3"/>
      <c r="M469" s="3"/>
    </row>
    <row r="470" spans="1:13" ht="12.75">
      <c r="A470" s="1"/>
      <c r="B470" s="2"/>
      <c r="C470" s="3"/>
      <c r="D470" s="3"/>
      <c r="E470" s="3"/>
      <c r="F470" s="3"/>
      <c r="G470" s="3"/>
      <c r="H470" s="3"/>
      <c r="I470" s="3"/>
      <c r="J470" s="3"/>
      <c r="K470" s="3"/>
      <c r="L470" s="3"/>
      <c r="M470" s="3"/>
    </row>
    <row r="471" spans="1:13" ht="12.75">
      <c r="A471" s="1"/>
      <c r="B471" s="2"/>
      <c r="C471" s="3"/>
      <c r="D471" s="3"/>
      <c r="E471" s="3"/>
      <c r="F471" s="3"/>
      <c r="G471" s="3"/>
      <c r="H471" s="3"/>
      <c r="I471" s="3"/>
      <c r="J471" s="3"/>
      <c r="K471" s="3"/>
      <c r="L471" s="3"/>
      <c r="M471" s="3"/>
    </row>
    <row r="472" spans="1:13" ht="12.75">
      <c r="A472" s="1"/>
      <c r="B472" s="2"/>
      <c r="C472" s="3"/>
      <c r="D472" s="3"/>
      <c r="E472" s="3"/>
      <c r="F472" s="3"/>
      <c r="G472" s="3"/>
      <c r="H472" s="3"/>
      <c r="I472" s="3"/>
      <c r="J472" s="3"/>
      <c r="K472" s="3"/>
      <c r="L472" s="3"/>
      <c r="M472" s="3"/>
    </row>
    <row r="473" spans="1:13" ht="12.75">
      <c r="A473" s="1"/>
      <c r="B473" s="2"/>
      <c r="C473" s="3"/>
      <c r="D473" s="3"/>
      <c r="E473" s="3"/>
      <c r="F473" s="3"/>
      <c r="G473" s="3"/>
      <c r="H473" s="3"/>
      <c r="I473" s="3"/>
      <c r="J473" s="3"/>
      <c r="K473" s="3"/>
      <c r="L473" s="3"/>
      <c r="M473" s="3"/>
    </row>
    <row r="474" spans="1:13" ht="12.75">
      <c r="A474" s="1"/>
      <c r="B474" s="2"/>
      <c r="C474" s="3"/>
      <c r="D474" s="3"/>
      <c r="E474" s="3"/>
      <c r="F474" s="3"/>
      <c r="G474" s="3"/>
      <c r="H474" s="3"/>
      <c r="I474" s="3"/>
      <c r="J474" s="3"/>
      <c r="K474" s="3"/>
      <c r="L474" s="3"/>
      <c r="M474" s="3"/>
    </row>
    <row r="475" spans="1:13" ht="12.75">
      <c r="A475" s="1"/>
      <c r="B475" s="2"/>
      <c r="C475" s="3"/>
      <c r="D475" s="3"/>
      <c r="E475" s="3"/>
      <c r="F475" s="3"/>
      <c r="G475" s="3"/>
      <c r="H475" s="3"/>
      <c r="I475" s="3"/>
      <c r="J475" s="3"/>
      <c r="K475" s="3"/>
      <c r="L475" s="3"/>
      <c r="M475" s="3"/>
    </row>
    <row r="476" spans="1:13" ht="12.75">
      <c r="A476" s="1"/>
      <c r="B476" s="2"/>
      <c r="C476" s="3"/>
      <c r="D476" s="3"/>
      <c r="E476" s="3"/>
      <c r="F476" s="3"/>
      <c r="G476" s="3"/>
      <c r="H476" s="3"/>
      <c r="I476" s="3"/>
      <c r="J476" s="3"/>
      <c r="K476" s="3"/>
      <c r="L476" s="3"/>
      <c r="M476" s="3"/>
    </row>
    <row r="477" spans="1:13" ht="12.75">
      <c r="A477" s="1"/>
      <c r="B477" s="2"/>
      <c r="C477" s="3"/>
      <c r="D477" s="3"/>
      <c r="E477" s="3"/>
      <c r="F477" s="3"/>
      <c r="G477" s="3"/>
      <c r="H477" s="3"/>
      <c r="I477" s="3"/>
      <c r="J477" s="3"/>
      <c r="K477" s="3"/>
      <c r="L477" s="3"/>
      <c r="M477" s="3"/>
    </row>
    <row r="478" spans="1:13" ht="12.75">
      <c r="A478" s="1"/>
      <c r="B478" s="2"/>
      <c r="C478" s="3"/>
      <c r="D478" s="3"/>
      <c r="E478" s="3"/>
      <c r="F478" s="3"/>
      <c r="G478" s="3"/>
      <c r="H478" s="3"/>
      <c r="I478" s="3"/>
      <c r="J478" s="3"/>
      <c r="K478" s="3"/>
      <c r="L478" s="3"/>
      <c r="M478" s="3"/>
    </row>
    <row r="479" spans="1:13" ht="12.75">
      <c r="A479" s="1"/>
      <c r="B479" s="2"/>
      <c r="C479" s="3"/>
      <c r="D479" s="3"/>
      <c r="E479" s="3"/>
      <c r="F479" s="3"/>
      <c r="G479" s="3"/>
      <c r="H479" s="3"/>
      <c r="I479" s="3"/>
      <c r="J479" s="3"/>
      <c r="K479" s="3"/>
      <c r="L479" s="3"/>
      <c r="M479" s="3"/>
    </row>
    <row r="480" spans="1:13" ht="12.75">
      <c r="A480" s="1"/>
      <c r="B480" s="2"/>
      <c r="C480" s="3"/>
      <c r="D480" s="3"/>
      <c r="E480" s="3"/>
      <c r="F480" s="3"/>
      <c r="G480" s="3"/>
      <c r="H480" s="3"/>
      <c r="I480" s="3"/>
      <c r="J480" s="3"/>
      <c r="K480" s="3"/>
      <c r="L480" s="3"/>
      <c r="M480" s="3"/>
    </row>
    <row r="481" spans="1:13" ht="12.75">
      <c r="A481" s="1"/>
      <c r="B481" s="2"/>
      <c r="C481" s="3"/>
      <c r="D481" s="3"/>
      <c r="E481" s="3"/>
      <c r="F481" s="3"/>
      <c r="G481" s="3"/>
      <c r="H481" s="3"/>
      <c r="I481" s="3"/>
      <c r="J481" s="3"/>
      <c r="K481" s="3"/>
      <c r="L481" s="3"/>
      <c r="M481" s="3"/>
    </row>
    <row r="482" spans="1:13" ht="12.75">
      <c r="A482" s="1"/>
      <c r="B482" s="2"/>
      <c r="C482" s="3"/>
      <c r="D482" s="3"/>
      <c r="E482" s="3"/>
      <c r="F482" s="3"/>
      <c r="G482" s="3"/>
      <c r="H482" s="3"/>
      <c r="I482" s="3"/>
      <c r="J482" s="3"/>
      <c r="K482" s="3"/>
      <c r="L482" s="3"/>
      <c r="M482" s="3"/>
    </row>
    <row r="483" spans="1:13" ht="12.75">
      <c r="A483" s="1"/>
      <c r="B483" s="2"/>
      <c r="C483" s="3"/>
      <c r="D483" s="3"/>
      <c r="E483" s="3"/>
      <c r="F483" s="3"/>
      <c r="G483" s="3"/>
      <c r="H483" s="3"/>
      <c r="I483" s="3"/>
      <c r="J483" s="3"/>
      <c r="K483" s="3"/>
      <c r="L483" s="3"/>
      <c r="M483" s="3"/>
    </row>
    <row r="484" spans="1:13" ht="12.75">
      <c r="A484" s="1"/>
      <c r="B484" s="2"/>
      <c r="C484" s="3"/>
      <c r="D484" s="3"/>
      <c r="E484" s="3"/>
      <c r="F484" s="3"/>
      <c r="G484" s="3"/>
      <c r="H484" s="3"/>
      <c r="I484" s="3"/>
      <c r="J484" s="3"/>
      <c r="K484" s="3"/>
      <c r="L484" s="3"/>
      <c r="M484" s="3"/>
    </row>
    <row r="485" spans="1:13" ht="12.75">
      <c r="A485" s="1"/>
      <c r="B485" s="2"/>
      <c r="C485" s="3"/>
      <c r="D485" s="3"/>
      <c r="E485" s="3"/>
      <c r="F485" s="3"/>
      <c r="G485" s="3"/>
      <c r="H485" s="3"/>
      <c r="I485" s="3"/>
      <c r="J485" s="3"/>
      <c r="K485" s="3"/>
      <c r="L485" s="3"/>
      <c r="M485" s="3"/>
    </row>
    <row r="486" spans="1:13" ht="12.75">
      <c r="A486" s="1"/>
      <c r="B486" s="2"/>
      <c r="C486" s="3"/>
      <c r="D486" s="3"/>
      <c r="E486" s="3"/>
      <c r="F486" s="3"/>
      <c r="G486" s="3"/>
      <c r="H486" s="3"/>
      <c r="I486" s="3"/>
      <c r="J486" s="3"/>
      <c r="K486" s="3"/>
      <c r="L486" s="3"/>
      <c r="M486" s="3"/>
    </row>
    <row r="487" spans="1:13" ht="12.75">
      <c r="A487" s="1"/>
      <c r="B487" s="2"/>
      <c r="C487" s="3"/>
      <c r="D487" s="3"/>
      <c r="E487" s="3"/>
      <c r="F487" s="3"/>
      <c r="G487" s="3"/>
      <c r="H487" s="3"/>
      <c r="I487" s="3"/>
      <c r="J487" s="3"/>
      <c r="K487" s="3"/>
      <c r="L487" s="3"/>
      <c r="M487" s="3"/>
    </row>
    <row r="488" spans="1:13" ht="12.75">
      <c r="A488" s="1"/>
      <c r="B488" s="2"/>
      <c r="C488" s="3"/>
      <c r="D488" s="3"/>
      <c r="E488" s="3"/>
      <c r="F488" s="3"/>
      <c r="G488" s="3"/>
      <c r="H488" s="3"/>
      <c r="I488" s="3"/>
      <c r="J488" s="3"/>
      <c r="K488" s="3"/>
      <c r="L488" s="3"/>
      <c r="M488" s="3"/>
    </row>
    <row r="489" spans="1:13" ht="12.75">
      <c r="A489" s="1"/>
      <c r="B489" s="2"/>
      <c r="C489" s="3"/>
      <c r="D489" s="3"/>
      <c r="E489" s="3"/>
      <c r="F489" s="3"/>
      <c r="G489" s="3"/>
      <c r="H489" s="3"/>
      <c r="I489" s="3"/>
      <c r="J489" s="3"/>
      <c r="K489" s="3"/>
      <c r="L489" s="3"/>
      <c r="M489" s="3"/>
    </row>
    <row r="490" spans="1:13" ht="12.75">
      <c r="A490" s="1"/>
      <c r="B490" s="2"/>
      <c r="C490" s="3"/>
      <c r="D490" s="3"/>
      <c r="E490" s="3"/>
      <c r="F490" s="3"/>
      <c r="G490" s="3"/>
      <c r="H490" s="3"/>
      <c r="I490" s="3"/>
      <c r="J490" s="3"/>
      <c r="K490" s="3"/>
      <c r="L490" s="3"/>
      <c r="M490" s="3"/>
    </row>
    <row r="491" spans="1:13" ht="12.75">
      <c r="A491" s="1"/>
      <c r="B491" s="2"/>
      <c r="C491" s="3"/>
      <c r="D491" s="3"/>
      <c r="E491" s="3"/>
      <c r="F491" s="3"/>
      <c r="G491" s="3"/>
      <c r="H491" s="3"/>
      <c r="I491" s="3"/>
      <c r="J491" s="3"/>
      <c r="K491" s="3"/>
      <c r="L491" s="3"/>
      <c r="M491" s="3"/>
    </row>
    <row r="492" spans="1:13" ht="12.75">
      <c r="A492" s="1"/>
      <c r="B492" s="2"/>
      <c r="C492" s="3"/>
      <c r="D492" s="3"/>
      <c r="E492" s="3"/>
      <c r="F492" s="3"/>
      <c r="G492" s="3"/>
      <c r="H492" s="3"/>
      <c r="I492" s="3"/>
      <c r="J492" s="3"/>
      <c r="K492" s="3"/>
      <c r="L492" s="3"/>
      <c r="M492" s="3"/>
    </row>
    <row r="493" spans="1:13" ht="12.75">
      <c r="A493" s="1"/>
      <c r="B493" s="2"/>
      <c r="C493" s="3"/>
      <c r="D493" s="3"/>
      <c r="E493" s="3"/>
      <c r="F493" s="3"/>
      <c r="G493" s="3"/>
      <c r="H493" s="3"/>
      <c r="I493" s="3"/>
      <c r="J493" s="3"/>
      <c r="K493" s="3"/>
      <c r="L493" s="3"/>
      <c r="M493" s="3"/>
    </row>
    <row r="494" spans="1:13" ht="12.75">
      <c r="A494" s="1"/>
      <c r="B494" s="2"/>
      <c r="C494" s="3"/>
      <c r="D494" s="3"/>
      <c r="E494" s="3"/>
      <c r="F494" s="3"/>
      <c r="G494" s="3"/>
      <c r="H494" s="3"/>
      <c r="I494" s="3"/>
      <c r="J494" s="3"/>
      <c r="K494" s="3"/>
      <c r="L494" s="3"/>
      <c r="M494" s="3"/>
    </row>
    <row r="495" spans="1:13" ht="12.75">
      <c r="A495" s="1"/>
      <c r="B495" s="2"/>
      <c r="C495" s="3"/>
      <c r="D495" s="3"/>
      <c r="E495" s="3"/>
      <c r="F495" s="3"/>
      <c r="G495" s="3"/>
      <c r="H495" s="3"/>
      <c r="I495" s="3"/>
      <c r="J495" s="3"/>
      <c r="K495" s="3"/>
      <c r="L495" s="3"/>
      <c r="M495" s="3"/>
    </row>
    <row r="496" spans="1:13" ht="12.75">
      <c r="A496" s="1"/>
      <c r="B496" s="2"/>
      <c r="C496" s="3"/>
      <c r="D496" s="3"/>
      <c r="E496" s="3"/>
      <c r="F496" s="3"/>
      <c r="G496" s="3"/>
      <c r="H496" s="3"/>
      <c r="I496" s="3"/>
      <c r="J496" s="3"/>
      <c r="K496" s="3"/>
      <c r="L496" s="3"/>
      <c r="M496" s="3"/>
    </row>
    <row r="497" spans="1:13" ht="12.75">
      <c r="A497" s="1"/>
      <c r="B497" s="2"/>
      <c r="C497" s="3"/>
      <c r="D497" s="3"/>
      <c r="E497" s="3"/>
      <c r="F497" s="3"/>
      <c r="G497" s="3"/>
      <c r="H497" s="3"/>
      <c r="I497" s="3"/>
      <c r="J497" s="3"/>
      <c r="K497" s="3"/>
      <c r="L497" s="3"/>
      <c r="M497" s="3"/>
    </row>
    <row r="498" spans="1:13" ht="12.75">
      <c r="A498" s="1"/>
      <c r="B498" s="2"/>
      <c r="C498" s="3"/>
      <c r="D498" s="3"/>
      <c r="E498" s="3"/>
      <c r="F498" s="3"/>
      <c r="G498" s="3"/>
      <c r="H498" s="3"/>
      <c r="I498" s="3"/>
      <c r="J498" s="3"/>
      <c r="K498" s="3"/>
      <c r="L498" s="3"/>
      <c r="M498" s="3"/>
    </row>
    <row r="499" spans="1:13" ht="12.75">
      <c r="A499" s="1"/>
      <c r="B499" s="2"/>
      <c r="C499" s="3"/>
      <c r="D499" s="3"/>
      <c r="E499" s="3"/>
      <c r="F499" s="3"/>
      <c r="G499" s="3"/>
      <c r="H499" s="3"/>
      <c r="I499" s="3"/>
      <c r="J499" s="3"/>
      <c r="K499" s="3"/>
      <c r="L499" s="3"/>
      <c r="M499" s="3"/>
    </row>
    <row r="500" spans="1:13" ht="12.75">
      <c r="A500" s="1"/>
      <c r="B500" s="2"/>
      <c r="C500" s="3"/>
      <c r="D500" s="3"/>
      <c r="E500" s="3"/>
      <c r="F500" s="3"/>
      <c r="G500" s="3"/>
      <c r="H500" s="3"/>
      <c r="I500" s="3"/>
      <c r="J500" s="3"/>
      <c r="K500" s="3"/>
      <c r="L500" s="3"/>
      <c r="M500" s="3"/>
    </row>
    <row r="501" spans="1:13" ht="12.75">
      <c r="A501" s="1"/>
      <c r="B501" s="2"/>
      <c r="C501" s="3"/>
      <c r="D501" s="3"/>
      <c r="E501" s="3"/>
      <c r="F501" s="3"/>
      <c r="G501" s="3"/>
      <c r="H501" s="3"/>
      <c r="I501" s="3"/>
      <c r="J501" s="3"/>
      <c r="K501" s="3"/>
      <c r="L501" s="3"/>
      <c r="M501" s="3"/>
    </row>
    <row r="502" spans="1:13" ht="12.75">
      <c r="A502" s="1"/>
      <c r="B502" s="2"/>
      <c r="C502" s="3"/>
      <c r="D502" s="3"/>
      <c r="E502" s="3"/>
      <c r="F502" s="3"/>
      <c r="G502" s="3"/>
      <c r="H502" s="3"/>
      <c r="I502" s="3"/>
      <c r="J502" s="3"/>
      <c r="K502" s="3"/>
      <c r="L502" s="3"/>
      <c r="M502" s="3"/>
    </row>
    <row r="503" spans="1:13" ht="12.75">
      <c r="A503" s="1"/>
      <c r="B503" s="2"/>
      <c r="C503" s="3"/>
      <c r="D503" s="3"/>
      <c r="E503" s="3"/>
      <c r="F503" s="3"/>
      <c r="G503" s="3"/>
      <c r="H503" s="3"/>
      <c r="I503" s="3"/>
      <c r="J503" s="3"/>
      <c r="K503" s="3"/>
      <c r="L503" s="3"/>
      <c r="M503" s="3"/>
    </row>
    <row r="504" spans="1:13" ht="12.75">
      <c r="A504" s="1"/>
      <c r="B504" s="2"/>
      <c r="C504" s="3"/>
      <c r="D504" s="3"/>
      <c r="E504" s="3"/>
      <c r="F504" s="3"/>
      <c r="G504" s="3"/>
      <c r="H504" s="3"/>
      <c r="I504" s="3"/>
      <c r="J504" s="3"/>
      <c r="K504" s="3"/>
      <c r="L504" s="3"/>
      <c r="M504" s="3"/>
    </row>
    <row r="505" spans="1:13" ht="12.75">
      <c r="A505" s="1"/>
      <c r="B505" s="2"/>
      <c r="C505" s="3"/>
      <c r="D505" s="3"/>
      <c r="E505" s="3"/>
      <c r="F505" s="3"/>
      <c r="G505" s="3"/>
      <c r="H505" s="3"/>
      <c r="I505" s="3"/>
      <c r="J505" s="3"/>
      <c r="K505" s="3"/>
      <c r="L505" s="3"/>
      <c r="M505" s="3"/>
    </row>
    <row r="506" spans="1:13" ht="12.75">
      <c r="A506" s="1"/>
      <c r="B506" s="2"/>
      <c r="C506" s="3"/>
      <c r="D506" s="3"/>
      <c r="E506" s="3"/>
      <c r="F506" s="3"/>
      <c r="G506" s="3"/>
      <c r="H506" s="3"/>
      <c r="I506" s="3"/>
      <c r="J506" s="3"/>
      <c r="K506" s="3"/>
      <c r="L506" s="3"/>
      <c r="M506" s="3"/>
    </row>
    <row r="507" spans="1:13" ht="12.75">
      <c r="A507" s="1"/>
      <c r="B507" s="2"/>
      <c r="C507" s="3"/>
      <c r="D507" s="3"/>
      <c r="E507" s="3"/>
      <c r="F507" s="3"/>
      <c r="G507" s="3"/>
      <c r="H507" s="3"/>
      <c r="I507" s="3"/>
      <c r="J507" s="3"/>
      <c r="K507" s="3"/>
      <c r="L507" s="3"/>
      <c r="M507" s="3"/>
    </row>
    <row r="508" spans="1:13" ht="12.75">
      <c r="A508" s="1"/>
      <c r="B508" s="2"/>
      <c r="C508" s="3"/>
      <c r="D508" s="3"/>
      <c r="E508" s="3"/>
      <c r="F508" s="3"/>
      <c r="G508" s="3"/>
      <c r="H508" s="3"/>
      <c r="I508" s="3"/>
      <c r="J508" s="3"/>
      <c r="K508" s="3"/>
      <c r="L508" s="3"/>
      <c r="M508" s="3"/>
    </row>
    <row r="509" spans="1:13" ht="12.75">
      <c r="A509" s="1"/>
      <c r="B509" s="2"/>
      <c r="C509" s="3"/>
      <c r="D509" s="3"/>
      <c r="E509" s="3"/>
      <c r="F509" s="3"/>
      <c r="G509" s="3"/>
      <c r="H509" s="3"/>
      <c r="I509" s="3"/>
      <c r="J509" s="3"/>
      <c r="K509" s="3"/>
      <c r="L509" s="3"/>
      <c r="M509" s="3"/>
    </row>
    <row r="510" spans="1:13" ht="12.75">
      <c r="A510" s="1"/>
      <c r="B510" s="2"/>
      <c r="C510" s="3"/>
      <c r="D510" s="3"/>
      <c r="E510" s="3"/>
      <c r="F510" s="3"/>
      <c r="G510" s="3"/>
      <c r="H510" s="3"/>
      <c r="I510" s="3"/>
      <c r="J510" s="3"/>
      <c r="K510" s="3"/>
      <c r="L510" s="3"/>
      <c r="M510" s="3"/>
    </row>
    <row r="511" spans="1:13" ht="12.75">
      <c r="A511" s="1"/>
      <c r="B511" s="2"/>
      <c r="C511" s="3"/>
      <c r="D511" s="3"/>
      <c r="E511" s="3"/>
      <c r="F511" s="3"/>
      <c r="G511" s="3"/>
      <c r="H511" s="3"/>
      <c r="I511" s="3"/>
      <c r="J511" s="3"/>
      <c r="K511" s="3"/>
      <c r="L511" s="3"/>
      <c r="M511" s="3"/>
    </row>
    <row r="512" spans="1:13" ht="12.75">
      <c r="A512" s="1"/>
      <c r="B512" s="2"/>
      <c r="C512" s="3"/>
      <c r="D512" s="3"/>
      <c r="E512" s="3"/>
      <c r="F512" s="3"/>
      <c r="G512" s="3"/>
      <c r="H512" s="3"/>
      <c r="I512" s="3"/>
      <c r="J512" s="3"/>
      <c r="K512" s="3"/>
      <c r="L512" s="3"/>
      <c r="M512" s="3"/>
    </row>
    <row r="513" spans="1:13" ht="12.75">
      <c r="A513" s="1"/>
      <c r="B513" s="2"/>
      <c r="C513" s="3"/>
      <c r="D513" s="3"/>
      <c r="E513" s="3"/>
      <c r="F513" s="3"/>
      <c r="G513" s="3"/>
      <c r="H513" s="3"/>
      <c r="I513" s="3"/>
      <c r="J513" s="3"/>
      <c r="K513" s="3"/>
      <c r="L513" s="3"/>
      <c r="M513" s="3"/>
    </row>
    <row r="514" spans="1:13" ht="12.75">
      <c r="A514" s="1"/>
      <c r="B514" s="2"/>
      <c r="C514" s="3"/>
      <c r="D514" s="3"/>
      <c r="E514" s="3"/>
      <c r="F514" s="3"/>
      <c r="G514" s="3"/>
      <c r="H514" s="3"/>
      <c r="I514" s="3"/>
      <c r="J514" s="3"/>
      <c r="K514" s="3"/>
      <c r="L514" s="3"/>
      <c r="M514" s="3"/>
    </row>
    <row r="515" spans="1:13" ht="12.75">
      <c r="A515" s="1"/>
      <c r="B515" s="2"/>
      <c r="C515" s="3"/>
      <c r="D515" s="3"/>
      <c r="E515" s="3"/>
      <c r="F515" s="3"/>
      <c r="G515" s="3"/>
      <c r="H515" s="3"/>
      <c r="I515" s="3"/>
      <c r="J515" s="3"/>
      <c r="K515" s="3"/>
      <c r="L515" s="3"/>
      <c r="M515" s="3"/>
    </row>
    <row r="516" spans="1:13" ht="12.75">
      <c r="A516" s="1"/>
      <c r="B516" s="2"/>
      <c r="C516" s="3"/>
      <c r="D516" s="3"/>
      <c r="E516" s="3"/>
      <c r="F516" s="3"/>
      <c r="G516" s="3"/>
      <c r="H516" s="3"/>
      <c r="I516" s="3"/>
      <c r="J516" s="3"/>
      <c r="K516" s="3"/>
      <c r="L516" s="3"/>
      <c r="M516" s="3"/>
    </row>
    <row r="517" spans="1:13" ht="12.75">
      <c r="A517" s="1"/>
      <c r="B517" s="2"/>
      <c r="C517" s="3"/>
      <c r="D517" s="3"/>
      <c r="E517" s="3"/>
      <c r="F517" s="3"/>
      <c r="G517" s="3"/>
      <c r="H517" s="3"/>
      <c r="I517" s="3"/>
      <c r="J517" s="3"/>
      <c r="K517" s="3"/>
      <c r="L517" s="3"/>
      <c r="M517" s="3"/>
    </row>
    <row r="518" spans="1:13" ht="12.75">
      <c r="A518" s="1"/>
      <c r="B518" s="2"/>
      <c r="C518" s="3"/>
      <c r="D518" s="3"/>
      <c r="E518" s="3"/>
      <c r="F518" s="3"/>
      <c r="G518" s="3"/>
      <c r="H518" s="3"/>
      <c r="I518" s="3"/>
      <c r="J518" s="3"/>
      <c r="K518" s="3"/>
      <c r="L518" s="3"/>
      <c r="M518" s="3"/>
    </row>
    <row r="519" spans="1:13" ht="12.75">
      <c r="A519" s="1"/>
      <c r="B519" s="2"/>
      <c r="C519" s="3"/>
      <c r="D519" s="3"/>
      <c r="E519" s="3"/>
      <c r="F519" s="3"/>
      <c r="G519" s="3"/>
      <c r="H519" s="3"/>
      <c r="I519" s="3"/>
      <c r="J519" s="3"/>
      <c r="K519" s="3"/>
      <c r="L519" s="3"/>
      <c r="M519" s="3"/>
    </row>
    <row r="520" spans="1:13" ht="12.75">
      <c r="A520" s="1"/>
      <c r="B520" s="2"/>
      <c r="C520" s="3"/>
      <c r="D520" s="3"/>
      <c r="E520" s="3"/>
      <c r="F520" s="3"/>
      <c r="G520" s="3"/>
      <c r="H520" s="3"/>
      <c r="I520" s="3"/>
      <c r="J520" s="3"/>
      <c r="K520" s="3"/>
      <c r="L520" s="3"/>
      <c r="M520" s="3"/>
    </row>
    <row r="521" spans="1:13" ht="12.75">
      <c r="A521" s="1"/>
      <c r="B521" s="2"/>
      <c r="C521" s="3"/>
      <c r="D521" s="3"/>
      <c r="E521" s="3"/>
      <c r="F521" s="3"/>
      <c r="G521" s="3"/>
      <c r="H521" s="3"/>
      <c r="I521" s="3"/>
      <c r="J521" s="3"/>
      <c r="K521" s="3"/>
      <c r="L521" s="3"/>
      <c r="M521" s="3"/>
    </row>
    <row r="522" spans="1:13" ht="12.75">
      <c r="A522" s="1"/>
      <c r="B522" s="2"/>
      <c r="C522" s="3"/>
      <c r="D522" s="3"/>
      <c r="E522" s="3"/>
      <c r="F522" s="3"/>
      <c r="G522" s="3"/>
      <c r="H522" s="3"/>
      <c r="I522" s="3"/>
      <c r="J522" s="3"/>
      <c r="K522" s="3"/>
      <c r="L522" s="3"/>
      <c r="M522" s="3"/>
    </row>
    <row r="523" spans="1:13" ht="12.75">
      <c r="A523" s="1"/>
      <c r="B523" s="2"/>
      <c r="C523" s="3"/>
      <c r="D523" s="3"/>
      <c r="E523" s="3"/>
      <c r="F523" s="3"/>
      <c r="G523" s="3"/>
      <c r="H523" s="3"/>
      <c r="I523" s="3"/>
      <c r="J523" s="3"/>
      <c r="K523" s="3"/>
      <c r="L523" s="3"/>
      <c r="M523" s="3"/>
    </row>
    <row r="524" spans="1:13" ht="12.75">
      <c r="A524" s="1"/>
      <c r="B524" s="2"/>
      <c r="C524" s="3"/>
      <c r="D524" s="3"/>
      <c r="E524" s="3"/>
      <c r="F524" s="3"/>
      <c r="G524" s="3"/>
      <c r="H524" s="3"/>
      <c r="I524" s="3"/>
      <c r="J524" s="3"/>
      <c r="K524" s="3"/>
      <c r="L524" s="3"/>
      <c r="M524" s="3"/>
    </row>
    <row r="525" spans="1:13" ht="12.75">
      <c r="A525" s="1"/>
      <c r="B525" s="2"/>
      <c r="C525" s="3"/>
      <c r="D525" s="3"/>
      <c r="E525" s="3"/>
      <c r="F525" s="3"/>
      <c r="G525" s="3"/>
      <c r="H525" s="3"/>
      <c r="I525" s="3"/>
      <c r="J525" s="3"/>
      <c r="K525" s="3"/>
      <c r="L525" s="3"/>
      <c r="M525" s="3"/>
    </row>
    <row r="526" spans="1:13" ht="12.75">
      <c r="A526" s="1"/>
      <c r="B526" s="2"/>
      <c r="C526" s="3"/>
      <c r="D526" s="3"/>
      <c r="E526" s="3"/>
      <c r="F526" s="3"/>
      <c r="G526" s="3"/>
      <c r="H526" s="3"/>
      <c r="I526" s="3"/>
      <c r="J526" s="3"/>
      <c r="K526" s="3"/>
      <c r="L526" s="3"/>
      <c r="M526" s="3"/>
    </row>
    <row r="527" spans="1:13" ht="12.75">
      <c r="A527" s="1"/>
      <c r="B527" s="2"/>
      <c r="C527" s="3"/>
      <c r="D527" s="3"/>
      <c r="E527" s="3"/>
      <c r="F527" s="3"/>
      <c r="G527" s="3"/>
      <c r="H527" s="3"/>
      <c r="I527" s="3"/>
      <c r="J527" s="3"/>
      <c r="K527" s="3"/>
      <c r="L527" s="3"/>
      <c r="M527" s="3"/>
    </row>
    <row r="528" spans="1:13" ht="12.75">
      <c r="A528" s="1"/>
      <c r="B528" s="2"/>
      <c r="C528" s="3"/>
      <c r="D528" s="3"/>
      <c r="E528" s="3"/>
      <c r="F528" s="3"/>
      <c r="G528" s="3"/>
      <c r="H528" s="3"/>
      <c r="I528" s="3"/>
      <c r="J528" s="3"/>
      <c r="K528" s="3"/>
      <c r="L528" s="3"/>
      <c r="M528" s="3"/>
    </row>
    <row r="529" spans="1:13" ht="12.75">
      <c r="A529" s="1"/>
      <c r="B529" s="2"/>
      <c r="C529" s="3"/>
      <c r="D529" s="3"/>
      <c r="E529" s="3"/>
      <c r="F529" s="3"/>
      <c r="G529" s="3"/>
      <c r="H529" s="3"/>
      <c r="I529" s="3"/>
      <c r="J529" s="3"/>
      <c r="K529" s="3"/>
      <c r="L529" s="3"/>
      <c r="M529" s="3"/>
    </row>
    <row r="530" spans="1:13" ht="12.75">
      <c r="A530" s="1"/>
      <c r="B530" s="2"/>
      <c r="C530" s="3"/>
      <c r="D530" s="3"/>
      <c r="E530" s="3"/>
      <c r="F530" s="3"/>
      <c r="G530" s="3"/>
      <c r="H530" s="3"/>
      <c r="I530" s="3"/>
      <c r="J530" s="3"/>
      <c r="K530" s="3"/>
      <c r="L530" s="3"/>
      <c r="M530" s="3"/>
    </row>
    <row r="531" spans="1:13" ht="12.75">
      <c r="A531" s="1"/>
      <c r="B531" s="2"/>
      <c r="C531" s="3"/>
      <c r="D531" s="3"/>
      <c r="E531" s="3"/>
      <c r="F531" s="3"/>
      <c r="G531" s="3"/>
      <c r="H531" s="3"/>
      <c r="I531" s="3"/>
      <c r="J531" s="3"/>
      <c r="K531" s="3"/>
      <c r="L531" s="3"/>
      <c r="M531" s="3"/>
    </row>
    <row r="532" spans="1:13" ht="12.75">
      <c r="A532" s="1"/>
      <c r="B532" s="2"/>
      <c r="C532" s="3"/>
      <c r="D532" s="3"/>
      <c r="E532" s="3"/>
      <c r="F532" s="3"/>
      <c r="G532" s="3"/>
      <c r="H532" s="3"/>
      <c r="I532" s="3"/>
      <c r="J532" s="3"/>
      <c r="K532" s="3"/>
      <c r="L532" s="3"/>
      <c r="M532" s="3"/>
    </row>
    <row r="533" spans="1:13" ht="12.75">
      <c r="A533" s="1"/>
      <c r="B533" s="2"/>
      <c r="C533" s="3"/>
      <c r="D533" s="3"/>
      <c r="E533" s="3"/>
      <c r="F533" s="3"/>
      <c r="G533" s="3"/>
      <c r="H533" s="3"/>
      <c r="I533" s="3"/>
      <c r="J533" s="3"/>
      <c r="K533" s="3"/>
      <c r="L533" s="3"/>
      <c r="M533" s="3"/>
    </row>
    <row r="534" spans="1:13" ht="12.75">
      <c r="A534" s="1"/>
      <c r="B534" s="2"/>
      <c r="C534" s="3"/>
      <c r="D534" s="3"/>
      <c r="E534" s="3"/>
      <c r="F534" s="3"/>
      <c r="G534" s="3"/>
      <c r="H534" s="3"/>
      <c r="I534" s="3"/>
      <c r="J534" s="3"/>
      <c r="K534" s="3"/>
      <c r="L534" s="3"/>
      <c r="M534" s="3"/>
    </row>
    <row r="535" spans="1:13" ht="12.75">
      <c r="A535" s="1"/>
      <c r="B535" s="2"/>
      <c r="C535" s="3"/>
      <c r="D535" s="3"/>
      <c r="E535" s="3"/>
      <c r="F535" s="3"/>
      <c r="G535" s="3"/>
      <c r="H535" s="3"/>
      <c r="I535" s="3"/>
      <c r="J535" s="3"/>
      <c r="K535" s="3"/>
      <c r="L535" s="3"/>
      <c r="M535" s="3"/>
    </row>
    <row r="536" spans="1:13" ht="12.75">
      <c r="A536" s="1"/>
      <c r="B536" s="2"/>
      <c r="C536" s="3"/>
      <c r="D536" s="3"/>
      <c r="E536" s="3"/>
      <c r="F536" s="3"/>
      <c r="G536" s="3"/>
      <c r="H536" s="3"/>
      <c r="I536" s="3"/>
      <c r="J536" s="3"/>
      <c r="K536" s="3"/>
      <c r="L536" s="3"/>
      <c r="M536" s="3"/>
    </row>
    <row r="537" spans="1:13" ht="12.75">
      <c r="A537" s="1"/>
      <c r="B537" s="2"/>
      <c r="C537" s="3"/>
      <c r="D537" s="3"/>
      <c r="E537" s="3"/>
      <c r="F537" s="3"/>
      <c r="G537" s="3"/>
      <c r="H537" s="3"/>
      <c r="I537" s="3"/>
      <c r="J537" s="3"/>
      <c r="K537" s="3"/>
      <c r="L537" s="3"/>
      <c r="M537" s="3"/>
    </row>
    <row r="538" spans="1:13" ht="12.75">
      <c r="A538" s="1"/>
      <c r="B538" s="2"/>
      <c r="C538" s="3"/>
      <c r="D538" s="3"/>
      <c r="E538" s="3"/>
      <c r="F538" s="3"/>
      <c r="G538" s="3"/>
      <c r="H538" s="3"/>
      <c r="I538" s="3"/>
      <c r="J538" s="3"/>
      <c r="K538" s="3"/>
      <c r="L538" s="3"/>
      <c r="M538" s="3"/>
    </row>
    <row r="539" spans="1:13" ht="12.75">
      <c r="A539" s="1"/>
      <c r="B539" s="2"/>
      <c r="C539" s="3"/>
      <c r="D539" s="3"/>
      <c r="E539" s="3"/>
      <c r="F539" s="3"/>
      <c r="G539" s="3"/>
      <c r="H539" s="3"/>
      <c r="I539" s="3"/>
      <c r="J539" s="3"/>
      <c r="K539" s="3"/>
      <c r="L539" s="3"/>
      <c r="M539" s="3"/>
    </row>
    <row r="540" spans="1:13" ht="12.75">
      <c r="A540" s="1"/>
      <c r="B540" s="2"/>
      <c r="C540" s="3"/>
      <c r="D540" s="3"/>
      <c r="E540" s="3"/>
      <c r="F540" s="3"/>
      <c r="G540" s="3"/>
      <c r="H540" s="3"/>
      <c r="I540" s="3"/>
      <c r="J540" s="3"/>
      <c r="K540" s="3"/>
      <c r="L540" s="3"/>
      <c r="M540" s="3"/>
    </row>
    <row r="541" spans="1:13" ht="12.75">
      <c r="A541" s="1"/>
      <c r="B541" s="2"/>
      <c r="C541" s="3"/>
      <c r="D541" s="3"/>
      <c r="E541" s="3"/>
      <c r="F541" s="3"/>
      <c r="G541" s="3"/>
      <c r="H541" s="3"/>
      <c r="I541" s="3"/>
      <c r="J541" s="3"/>
      <c r="K541" s="3"/>
      <c r="L541" s="3"/>
      <c r="M541" s="3"/>
    </row>
    <row r="542" spans="1:13" ht="12.75">
      <c r="A542" s="1"/>
      <c r="B542" s="2"/>
      <c r="C542" s="3"/>
      <c r="D542" s="3"/>
      <c r="E542" s="3"/>
      <c r="F542" s="3"/>
      <c r="G542" s="3"/>
      <c r="H542" s="3"/>
      <c r="I542" s="3"/>
      <c r="J542" s="3"/>
      <c r="K542" s="3"/>
      <c r="L542" s="3"/>
      <c r="M542" s="3"/>
    </row>
    <row r="543" spans="1:13" ht="12.75">
      <c r="A543" s="1"/>
      <c r="B543" s="2"/>
      <c r="C543" s="3"/>
      <c r="D543" s="3"/>
      <c r="E543" s="3"/>
      <c r="F543" s="3"/>
      <c r="G543" s="3"/>
      <c r="H543" s="3"/>
      <c r="I543" s="3"/>
      <c r="J543" s="3"/>
      <c r="K543" s="3"/>
      <c r="L543" s="3"/>
      <c r="M543" s="3"/>
    </row>
    <row r="544" spans="1:13" ht="12.75">
      <c r="A544" s="1"/>
      <c r="B544" s="2"/>
      <c r="C544" s="3"/>
      <c r="D544" s="3"/>
      <c r="E544" s="3"/>
      <c r="F544" s="3"/>
      <c r="G544" s="3"/>
      <c r="H544" s="3"/>
      <c r="I544" s="3"/>
      <c r="J544" s="3"/>
      <c r="K544" s="3"/>
      <c r="L544" s="3"/>
      <c r="M544" s="3"/>
    </row>
    <row r="545" spans="1:13" ht="12.75">
      <c r="A545" s="1"/>
      <c r="B545" s="2"/>
      <c r="C545" s="3"/>
      <c r="D545" s="3"/>
      <c r="E545" s="3"/>
      <c r="F545" s="3"/>
      <c r="G545" s="3"/>
      <c r="H545" s="3"/>
      <c r="I545" s="3"/>
      <c r="J545" s="3"/>
      <c r="K545" s="3"/>
      <c r="L545" s="3"/>
      <c r="M545" s="3"/>
    </row>
    <row r="546" spans="1:13" ht="12.75">
      <c r="A546" s="1"/>
      <c r="B546" s="2"/>
      <c r="C546" s="3"/>
      <c r="D546" s="3"/>
      <c r="E546" s="3"/>
      <c r="F546" s="3"/>
      <c r="G546" s="3"/>
      <c r="H546" s="3"/>
      <c r="I546" s="3"/>
      <c r="J546" s="3"/>
      <c r="K546" s="3"/>
      <c r="L546" s="3"/>
      <c r="M546" s="3"/>
    </row>
    <row r="547" spans="1:13" ht="12.75">
      <c r="A547" s="1"/>
      <c r="B547" s="2"/>
      <c r="C547" s="3"/>
      <c r="D547" s="3"/>
      <c r="E547" s="3"/>
      <c r="F547" s="3"/>
      <c r="G547" s="3"/>
      <c r="H547" s="3"/>
      <c r="I547" s="3"/>
      <c r="J547" s="3"/>
      <c r="K547" s="3"/>
      <c r="L547" s="3"/>
      <c r="M547" s="3"/>
    </row>
    <row r="548" spans="1:13" ht="12.75">
      <c r="A548" s="1"/>
      <c r="B548" s="2"/>
      <c r="C548" s="3"/>
      <c r="D548" s="3"/>
      <c r="E548" s="3"/>
      <c r="F548" s="3"/>
      <c r="G548" s="3"/>
      <c r="H548" s="3"/>
      <c r="I548" s="3"/>
      <c r="J548" s="3"/>
      <c r="K548" s="3"/>
      <c r="L548" s="3"/>
      <c r="M548" s="3"/>
    </row>
    <row r="549" spans="1:13" ht="12.75">
      <c r="A549" s="1"/>
      <c r="B549" s="2"/>
      <c r="C549" s="3"/>
      <c r="D549" s="3"/>
      <c r="E549" s="3"/>
      <c r="F549" s="3"/>
      <c r="G549" s="3"/>
      <c r="H549" s="3"/>
      <c r="I549" s="3"/>
      <c r="J549" s="3"/>
      <c r="K549" s="3"/>
      <c r="L549" s="3"/>
      <c r="M549" s="3"/>
    </row>
    <row r="550" spans="1:13" ht="12.75">
      <c r="A550" s="1"/>
      <c r="B550" s="2"/>
      <c r="C550" s="3"/>
      <c r="D550" s="3"/>
      <c r="E550" s="3"/>
      <c r="F550" s="3"/>
      <c r="G550" s="3"/>
      <c r="H550" s="3"/>
      <c r="I550" s="3"/>
      <c r="J550" s="3"/>
      <c r="K550" s="3"/>
      <c r="L550" s="3"/>
      <c r="M550" s="3"/>
    </row>
    <row r="551" spans="1:13" ht="12.75">
      <c r="A551" s="1"/>
      <c r="B551" s="2"/>
      <c r="C551" s="3"/>
      <c r="D551" s="3"/>
      <c r="E551" s="3"/>
      <c r="F551" s="3"/>
      <c r="G551" s="3"/>
      <c r="H551" s="3"/>
      <c r="I551" s="3"/>
      <c r="J551" s="3"/>
      <c r="K551" s="3"/>
      <c r="L551" s="3"/>
      <c r="M551" s="3"/>
    </row>
    <row r="552" spans="1:13" ht="12.75">
      <c r="A552" s="1"/>
      <c r="B552" s="2"/>
      <c r="C552" s="3"/>
      <c r="D552" s="3"/>
      <c r="E552" s="3"/>
      <c r="F552" s="3"/>
      <c r="G552" s="3"/>
      <c r="H552" s="3"/>
      <c r="I552" s="3"/>
      <c r="J552" s="3"/>
      <c r="K552" s="3"/>
      <c r="L552" s="3"/>
      <c r="M552" s="3"/>
    </row>
    <row r="553" spans="1:13" ht="12.75">
      <c r="A553" s="1"/>
      <c r="B553" s="2"/>
      <c r="C553" s="3"/>
      <c r="D553" s="3"/>
      <c r="E553" s="3"/>
      <c r="F553" s="3"/>
      <c r="G553" s="3"/>
      <c r="H553" s="3"/>
      <c r="I553" s="3"/>
      <c r="J553" s="3"/>
      <c r="K553" s="3"/>
      <c r="L553" s="3"/>
      <c r="M553" s="3"/>
    </row>
    <row r="554" spans="1:13" ht="12.75">
      <c r="A554" s="1"/>
      <c r="B554" s="2"/>
      <c r="C554" s="3"/>
      <c r="D554" s="3"/>
      <c r="E554" s="3"/>
      <c r="F554" s="3"/>
      <c r="G554" s="3"/>
      <c r="H554" s="3"/>
      <c r="I554" s="3"/>
      <c r="J554" s="3"/>
      <c r="K554" s="3"/>
      <c r="L554" s="3"/>
      <c r="M554" s="3"/>
    </row>
    <row r="555" spans="1:13" ht="12.75">
      <c r="A555" s="1"/>
      <c r="B555" s="2"/>
      <c r="C555" s="3"/>
      <c r="D555" s="3"/>
      <c r="E555" s="3"/>
      <c r="F555" s="3"/>
      <c r="G555" s="3"/>
      <c r="H555" s="3"/>
      <c r="I555" s="3"/>
      <c r="J555" s="3"/>
      <c r="K555" s="3"/>
      <c r="L555" s="3"/>
      <c r="M555" s="3"/>
    </row>
    <row r="556" spans="1:13" ht="12.75">
      <c r="A556" s="1"/>
      <c r="B556" s="2"/>
      <c r="C556" s="3"/>
      <c r="D556" s="3"/>
      <c r="E556" s="3"/>
      <c r="F556" s="3"/>
      <c r="G556" s="3"/>
      <c r="H556" s="3"/>
      <c r="I556" s="3"/>
      <c r="J556" s="3"/>
      <c r="K556" s="3"/>
      <c r="L556" s="3"/>
      <c r="M556" s="3"/>
    </row>
    <row r="557" spans="1:13" ht="12.75">
      <c r="A557" s="1"/>
      <c r="B557" s="2"/>
      <c r="C557" s="3"/>
      <c r="D557" s="3"/>
      <c r="E557" s="3"/>
      <c r="F557" s="3"/>
      <c r="G557" s="3"/>
      <c r="H557" s="3"/>
      <c r="I557" s="3"/>
      <c r="J557" s="3"/>
      <c r="K557" s="3"/>
      <c r="L557" s="3"/>
      <c r="M557" s="3"/>
    </row>
    <row r="558" spans="1:13" ht="12.75">
      <c r="A558" s="1"/>
      <c r="B558" s="2"/>
      <c r="C558" s="3"/>
      <c r="D558" s="3"/>
      <c r="E558" s="3"/>
      <c r="F558" s="3"/>
      <c r="G558" s="3"/>
      <c r="H558" s="3"/>
      <c r="I558" s="3"/>
      <c r="J558" s="3"/>
      <c r="K558" s="3"/>
      <c r="L558" s="3"/>
      <c r="M558" s="3"/>
    </row>
    <row r="559" spans="1:13" ht="12.75">
      <c r="A559" s="1"/>
      <c r="B559" s="2"/>
      <c r="C559" s="3"/>
      <c r="D559" s="3"/>
      <c r="E559" s="3"/>
      <c r="F559" s="3"/>
      <c r="G559" s="3"/>
      <c r="H559" s="3"/>
      <c r="I559" s="3"/>
      <c r="J559" s="3"/>
      <c r="K559" s="3"/>
      <c r="L559" s="3"/>
      <c r="M559" s="3"/>
    </row>
    <row r="560" spans="1:13" ht="12.75">
      <c r="A560" s="1"/>
      <c r="B560" s="2"/>
      <c r="C560" s="3"/>
      <c r="D560" s="3"/>
      <c r="E560" s="3"/>
      <c r="F560" s="3"/>
      <c r="G560" s="3"/>
      <c r="H560" s="3"/>
      <c r="I560" s="3"/>
      <c r="J560" s="3"/>
      <c r="K560" s="3"/>
      <c r="L560" s="3"/>
      <c r="M560" s="3"/>
    </row>
    <row r="561" spans="1:13" ht="12.75">
      <c r="A561" s="1"/>
      <c r="B561" s="2"/>
      <c r="C561" s="3"/>
      <c r="D561" s="3"/>
      <c r="E561" s="3"/>
      <c r="F561" s="3"/>
      <c r="G561" s="3"/>
      <c r="H561" s="3"/>
      <c r="I561" s="3"/>
      <c r="J561" s="3"/>
      <c r="K561" s="3"/>
      <c r="L561" s="3"/>
      <c r="M561" s="3"/>
    </row>
    <row r="562" spans="1:13" ht="12.75">
      <c r="A562" s="1"/>
      <c r="B562" s="2"/>
      <c r="C562" s="3"/>
      <c r="D562" s="3"/>
      <c r="E562" s="3"/>
      <c r="F562" s="3"/>
      <c r="G562" s="3"/>
      <c r="H562" s="3"/>
      <c r="I562" s="3"/>
      <c r="J562" s="3"/>
      <c r="K562" s="3"/>
      <c r="L562" s="3"/>
      <c r="M562" s="3"/>
    </row>
    <row r="563" spans="1:13" ht="12.75">
      <c r="A563" s="1"/>
      <c r="B563" s="2"/>
      <c r="C563" s="3"/>
      <c r="D563" s="3"/>
      <c r="E563" s="3"/>
      <c r="F563" s="3"/>
      <c r="G563" s="3"/>
      <c r="H563" s="3"/>
      <c r="I563" s="3"/>
      <c r="J563" s="3"/>
      <c r="K563" s="3"/>
      <c r="L563" s="3"/>
      <c r="M563" s="3"/>
    </row>
    <row r="564" spans="1:13" ht="12.75">
      <c r="A564" s="1"/>
      <c r="B564" s="2"/>
      <c r="C564" s="3"/>
      <c r="D564" s="3"/>
      <c r="E564" s="3"/>
      <c r="F564" s="3"/>
      <c r="G564" s="3"/>
      <c r="H564" s="3"/>
      <c r="I564" s="3"/>
      <c r="J564" s="3"/>
      <c r="K564" s="3"/>
      <c r="L564" s="3"/>
      <c r="M564" s="3"/>
    </row>
    <row r="565" spans="1:13" ht="12.75">
      <c r="A565" s="1"/>
      <c r="B565" s="2"/>
      <c r="C565" s="3"/>
      <c r="D565" s="3"/>
      <c r="E565" s="3"/>
      <c r="F565" s="3"/>
      <c r="G565" s="3"/>
      <c r="H565" s="3"/>
      <c r="I565" s="3"/>
      <c r="J565" s="3"/>
      <c r="K565" s="3"/>
      <c r="L565" s="3"/>
      <c r="M565" s="3"/>
    </row>
    <row r="566" spans="1:13" ht="12.75">
      <c r="A566" s="1"/>
      <c r="B566" s="2"/>
      <c r="C566" s="3"/>
      <c r="D566" s="3"/>
      <c r="E566" s="3"/>
      <c r="F566" s="3"/>
      <c r="G566" s="3"/>
      <c r="H566" s="3"/>
      <c r="I566" s="3"/>
      <c r="J566" s="3"/>
      <c r="K566" s="3"/>
      <c r="L566" s="3"/>
      <c r="M566" s="3"/>
    </row>
    <row r="567" spans="1:13" ht="12.75">
      <c r="A567" s="1"/>
      <c r="B567" s="2"/>
      <c r="C567" s="3"/>
      <c r="D567" s="3"/>
      <c r="E567" s="3"/>
      <c r="F567" s="3"/>
      <c r="G567" s="3"/>
      <c r="H567" s="3"/>
      <c r="I567" s="3"/>
      <c r="J567" s="3"/>
      <c r="K567" s="3"/>
      <c r="L567" s="3"/>
      <c r="M567" s="3"/>
    </row>
    <row r="568" spans="1:13" ht="12.75">
      <c r="A568" s="1"/>
      <c r="B568" s="2"/>
      <c r="C568" s="3"/>
      <c r="D568" s="3"/>
      <c r="E568" s="3"/>
      <c r="F568" s="3"/>
      <c r="G568" s="3"/>
      <c r="H568" s="3"/>
      <c r="I568" s="3"/>
      <c r="J568" s="3"/>
      <c r="K568" s="3"/>
      <c r="L568" s="3"/>
      <c r="M568" s="3"/>
    </row>
    <row r="569" spans="1:13" ht="12.75">
      <c r="A569" s="1"/>
      <c r="B569" s="2"/>
      <c r="C569" s="3"/>
      <c r="D569" s="3"/>
      <c r="E569" s="3"/>
      <c r="F569" s="3"/>
      <c r="G569" s="3"/>
      <c r="H569" s="3"/>
      <c r="I569" s="3"/>
      <c r="J569" s="3"/>
      <c r="K569" s="3"/>
      <c r="L569" s="3"/>
      <c r="M569" s="3"/>
    </row>
    <row r="570" spans="1:13" ht="12.75">
      <c r="A570" s="1"/>
      <c r="B570" s="2"/>
      <c r="C570" s="3"/>
      <c r="D570" s="3"/>
      <c r="E570" s="3"/>
      <c r="F570" s="3"/>
      <c r="G570" s="3"/>
      <c r="H570" s="3"/>
      <c r="I570" s="3"/>
      <c r="J570" s="3"/>
      <c r="K570" s="3"/>
      <c r="L570" s="3"/>
      <c r="M570" s="3"/>
    </row>
    <row r="571" spans="1:13" ht="12.75">
      <c r="A571" s="1"/>
      <c r="B571" s="2"/>
      <c r="C571" s="3"/>
      <c r="D571" s="3"/>
      <c r="E571" s="3"/>
      <c r="F571" s="3"/>
      <c r="G571" s="3"/>
      <c r="H571" s="3"/>
      <c r="I571" s="3"/>
      <c r="J571" s="3"/>
      <c r="K571" s="3"/>
      <c r="L571" s="3"/>
      <c r="M571" s="3"/>
    </row>
    <row r="572" spans="1:13" ht="12.75">
      <c r="A572" s="1"/>
      <c r="B572" s="2"/>
      <c r="C572" s="3"/>
      <c r="D572" s="3"/>
      <c r="E572" s="3"/>
      <c r="F572" s="3"/>
      <c r="G572" s="3"/>
      <c r="H572" s="3"/>
      <c r="I572" s="3"/>
      <c r="J572" s="3"/>
      <c r="K572" s="3"/>
      <c r="L572" s="3"/>
      <c r="M572" s="3"/>
    </row>
    <row r="573" spans="1:13" ht="12.75">
      <c r="A573" s="1"/>
      <c r="B573" s="2"/>
      <c r="C573" s="3"/>
      <c r="D573" s="3"/>
      <c r="E573" s="3"/>
      <c r="F573" s="3"/>
      <c r="G573" s="3"/>
      <c r="H573" s="3"/>
      <c r="I573" s="3"/>
      <c r="J573" s="3"/>
      <c r="K573" s="3"/>
      <c r="L573" s="3"/>
      <c r="M573" s="3"/>
    </row>
    <row r="574" spans="1:13" ht="12.75">
      <c r="A574" s="1"/>
      <c r="B574" s="2"/>
      <c r="C574" s="3"/>
      <c r="D574" s="3"/>
      <c r="E574" s="3"/>
      <c r="F574" s="3"/>
      <c r="G574" s="3"/>
      <c r="H574" s="3"/>
      <c r="I574" s="3"/>
      <c r="J574" s="3"/>
      <c r="K574" s="3"/>
      <c r="L574" s="3"/>
      <c r="M574" s="3"/>
    </row>
    <row r="575" spans="1:13" ht="12.75">
      <c r="A575" s="1"/>
      <c r="B575" s="2"/>
      <c r="C575" s="3"/>
      <c r="D575" s="3"/>
      <c r="E575" s="3"/>
      <c r="F575" s="3"/>
      <c r="G575" s="3"/>
      <c r="H575" s="3"/>
      <c r="I575" s="3"/>
      <c r="J575" s="3"/>
      <c r="K575" s="3"/>
      <c r="L575" s="3"/>
      <c r="M575" s="3"/>
    </row>
    <row r="576" spans="1:13" ht="12.75">
      <c r="A576" s="1"/>
      <c r="B576" s="2"/>
      <c r="C576" s="3"/>
      <c r="D576" s="3"/>
      <c r="E576" s="3"/>
      <c r="F576" s="3"/>
      <c r="G576" s="3"/>
      <c r="H576" s="3"/>
      <c r="I576" s="3"/>
      <c r="J576" s="3"/>
      <c r="K576" s="3"/>
      <c r="L576" s="3"/>
      <c r="M576" s="3"/>
    </row>
    <row r="577" spans="1:13" ht="12.75">
      <c r="A577" s="1"/>
      <c r="B577" s="2"/>
      <c r="C577" s="3"/>
      <c r="D577" s="3"/>
      <c r="E577" s="3"/>
      <c r="F577" s="3"/>
      <c r="G577" s="3"/>
      <c r="H577" s="3"/>
      <c r="I577" s="3"/>
      <c r="J577" s="3"/>
      <c r="K577" s="3"/>
      <c r="L577" s="3"/>
      <c r="M577" s="3"/>
    </row>
    <row r="578" spans="1:13" ht="12.75">
      <c r="A578" s="1"/>
      <c r="B578" s="2"/>
      <c r="C578" s="3"/>
      <c r="D578" s="3"/>
      <c r="E578" s="3"/>
      <c r="F578" s="3"/>
      <c r="G578" s="3"/>
      <c r="H578" s="3"/>
      <c r="I578" s="3"/>
      <c r="J578" s="3"/>
      <c r="K578" s="3"/>
      <c r="L578" s="3"/>
      <c r="M578" s="3"/>
    </row>
    <row r="579" spans="1:13" ht="12.75">
      <c r="A579" s="1"/>
      <c r="B579" s="2"/>
      <c r="C579" s="3"/>
      <c r="D579" s="3"/>
      <c r="E579" s="3"/>
      <c r="F579" s="3"/>
      <c r="G579" s="3"/>
      <c r="H579" s="3"/>
      <c r="I579" s="3"/>
      <c r="J579" s="3"/>
      <c r="K579" s="3"/>
      <c r="L579" s="3"/>
      <c r="M579" s="3"/>
    </row>
    <row r="580" spans="1:13" ht="12.75">
      <c r="A580" s="1"/>
      <c r="B580" s="2"/>
      <c r="C580" s="3"/>
      <c r="D580" s="3"/>
      <c r="E580" s="3"/>
      <c r="F580" s="3"/>
      <c r="G580" s="3"/>
      <c r="H580" s="3"/>
      <c r="I580" s="3"/>
      <c r="J580" s="3"/>
      <c r="K580" s="3"/>
      <c r="L580" s="3"/>
      <c r="M580" s="3"/>
    </row>
    <row r="581" spans="1:13" ht="12.75">
      <c r="A581" s="1"/>
      <c r="B581" s="2"/>
      <c r="C581" s="3"/>
      <c r="D581" s="3"/>
      <c r="E581" s="3"/>
      <c r="F581" s="3"/>
      <c r="G581" s="3"/>
      <c r="H581" s="3"/>
      <c r="I581" s="3"/>
      <c r="J581" s="3"/>
      <c r="K581" s="3"/>
      <c r="L581" s="3"/>
      <c r="M581" s="3"/>
    </row>
    <row r="582" spans="1:13" ht="12.75">
      <c r="A582" s="1"/>
      <c r="B582" s="2"/>
      <c r="C582" s="3"/>
      <c r="D582" s="3"/>
      <c r="E582" s="3"/>
      <c r="F582" s="3"/>
      <c r="G582" s="3"/>
      <c r="H582" s="3"/>
      <c r="I582" s="3"/>
      <c r="J582" s="3"/>
      <c r="K582" s="3"/>
      <c r="L582" s="3"/>
      <c r="M582" s="3"/>
    </row>
    <row r="583" spans="1:13" ht="12.75">
      <c r="A583" s="1"/>
      <c r="B583" s="2"/>
      <c r="C583" s="3"/>
      <c r="D583" s="3"/>
      <c r="E583" s="3"/>
      <c r="F583" s="3"/>
      <c r="G583" s="3"/>
      <c r="H583" s="3"/>
      <c r="I583" s="3"/>
      <c r="J583" s="3"/>
      <c r="K583" s="3"/>
      <c r="L583" s="3"/>
      <c r="M583" s="3"/>
    </row>
    <row r="584" spans="1:13" ht="12.75">
      <c r="A584" s="1"/>
      <c r="B584" s="2"/>
      <c r="C584" s="3"/>
      <c r="D584" s="3"/>
      <c r="E584" s="3"/>
      <c r="F584" s="3"/>
      <c r="G584" s="3"/>
      <c r="H584" s="3"/>
      <c r="I584" s="3"/>
      <c r="J584" s="3"/>
      <c r="K584" s="3"/>
      <c r="L584" s="3"/>
      <c r="M584" s="3"/>
    </row>
    <row r="585" spans="1:13" ht="12.75">
      <c r="A585" s="1"/>
      <c r="B585" s="2"/>
      <c r="C585" s="3"/>
      <c r="D585" s="3"/>
      <c r="E585" s="3"/>
      <c r="F585" s="3"/>
      <c r="G585" s="3"/>
      <c r="H585" s="3"/>
      <c r="I585" s="3"/>
      <c r="J585" s="3"/>
      <c r="K585" s="3"/>
      <c r="L585" s="3"/>
      <c r="M585" s="3"/>
    </row>
    <row r="586" spans="1:13" ht="12.75">
      <c r="A586" s="1"/>
      <c r="B586" s="2"/>
      <c r="C586" s="3"/>
      <c r="D586" s="3"/>
      <c r="E586" s="3"/>
      <c r="F586" s="3"/>
      <c r="G586" s="3"/>
      <c r="H586" s="3"/>
      <c r="I586" s="3"/>
      <c r="J586" s="3"/>
      <c r="K586" s="3"/>
      <c r="L586" s="3"/>
      <c r="M586" s="3"/>
    </row>
    <row r="587" spans="1:13" ht="12.75">
      <c r="A587" s="1"/>
      <c r="B587" s="2"/>
      <c r="C587" s="3"/>
      <c r="D587" s="3"/>
      <c r="E587" s="3"/>
      <c r="F587" s="3"/>
      <c r="G587" s="3"/>
      <c r="H587" s="3"/>
      <c r="I587" s="3"/>
      <c r="J587" s="3"/>
      <c r="K587" s="3"/>
      <c r="L587" s="3"/>
      <c r="M587" s="3"/>
    </row>
    <row r="588" spans="1:13" ht="12.75">
      <c r="A588" s="1"/>
      <c r="B588" s="2"/>
      <c r="C588" s="3"/>
      <c r="D588" s="3"/>
      <c r="E588" s="3"/>
      <c r="F588" s="3"/>
      <c r="G588" s="3"/>
      <c r="H588" s="3"/>
      <c r="I588" s="3"/>
      <c r="J588" s="3"/>
      <c r="K588" s="3"/>
      <c r="L588" s="3"/>
      <c r="M588" s="3"/>
    </row>
    <row r="589" spans="1:13" ht="12.75">
      <c r="A589" s="1"/>
      <c r="B589" s="2"/>
      <c r="C589" s="3"/>
      <c r="D589" s="3"/>
      <c r="E589" s="3"/>
      <c r="F589" s="3"/>
      <c r="G589" s="3"/>
      <c r="H589" s="3"/>
      <c r="I589" s="3"/>
      <c r="J589" s="3"/>
      <c r="K589" s="3"/>
      <c r="L589" s="3"/>
      <c r="M589" s="3"/>
    </row>
    <row r="590" spans="1:13" ht="12.75">
      <c r="A590" s="1"/>
      <c r="B590" s="2"/>
      <c r="C590" s="3"/>
      <c r="D590" s="3"/>
      <c r="E590" s="3"/>
      <c r="F590" s="3"/>
      <c r="G590" s="3"/>
      <c r="H590" s="3"/>
      <c r="I590" s="3"/>
      <c r="J590" s="3"/>
      <c r="K590" s="3"/>
      <c r="L590" s="3"/>
      <c r="M590" s="3"/>
    </row>
    <row r="591" spans="1:13" ht="12.75">
      <c r="A591" s="1"/>
      <c r="B591" s="2"/>
      <c r="C591" s="3"/>
      <c r="D591" s="3"/>
      <c r="E591" s="3"/>
      <c r="F591" s="3"/>
      <c r="G591" s="3"/>
      <c r="H591" s="3"/>
      <c r="I591" s="3"/>
      <c r="J591" s="3"/>
      <c r="K591" s="3"/>
      <c r="L591" s="3"/>
      <c r="M591" s="3"/>
    </row>
    <row r="592" spans="1:13" ht="12.75">
      <c r="A592" s="1"/>
      <c r="B592" s="2"/>
      <c r="C592" s="3"/>
      <c r="D592" s="3"/>
      <c r="E592" s="3"/>
      <c r="F592" s="3"/>
      <c r="G592" s="3"/>
      <c r="H592" s="3"/>
      <c r="I592" s="3"/>
      <c r="J592" s="3"/>
      <c r="K592" s="3"/>
      <c r="L592" s="3"/>
      <c r="M592" s="3"/>
    </row>
    <row r="593" spans="1:13" ht="12.75">
      <c r="A593" s="1"/>
      <c r="B593" s="2"/>
      <c r="C593" s="3"/>
      <c r="D593" s="3"/>
      <c r="E593" s="3"/>
      <c r="F593" s="3"/>
      <c r="G593" s="3"/>
      <c r="H593" s="3"/>
      <c r="I593" s="3"/>
      <c r="J593" s="3"/>
      <c r="K593" s="3"/>
      <c r="L593" s="3"/>
      <c r="M593" s="3"/>
    </row>
    <row r="594" spans="1:13" ht="12.75">
      <c r="A594" s="1"/>
      <c r="B594" s="2"/>
      <c r="C594" s="3"/>
      <c r="D594" s="3"/>
      <c r="E594" s="3"/>
      <c r="F594" s="3"/>
      <c r="G594" s="3"/>
      <c r="H594" s="3"/>
      <c r="I594" s="3"/>
      <c r="J594" s="3"/>
      <c r="K594" s="3"/>
      <c r="L594" s="3"/>
      <c r="M594" s="3"/>
    </row>
    <row r="595" spans="1:13" ht="12.75">
      <c r="A595" s="1"/>
      <c r="B595" s="2"/>
      <c r="C595" s="3"/>
      <c r="D595" s="3"/>
      <c r="E595" s="3"/>
      <c r="F595" s="3"/>
      <c r="G595" s="3"/>
      <c r="H595" s="3"/>
      <c r="I595" s="3"/>
      <c r="J595" s="3"/>
      <c r="K595" s="3"/>
      <c r="L595" s="3"/>
      <c r="M595" s="3"/>
    </row>
    <row r="596" spans="1:13" ht="12.75">
      <c r="A596" s="1"/>
      <c r="B596" s="2"/>
      <c r="C596" s="3"/>
      <c r="D596" s="3"/>
      <c r="E596" s="3"/>
      <c r="F596" s="3"/>
      <c r="G596" s="3"/>
      <c r="H596" s="3"/>
      <c r="I596" s="3"/>
      <c r="J596" s="3"/>
      <c r="K596" s="3"/>
      <c r="L596" s="3"/>
      <c r="M596" s="3"/>
    </row>
    <row r="597" spans="1:13" ht="12.75">
      <c r="A597" s="1"/>
      <c r="B597" s="2"/>
      <c r="C597" s="3"/>
      <c r="D597" s="3"/>
      <c r="E597" s="3"/>
      <c r="F597" s="3"/>
      <c r="G597" s="3"/>
      <c r="H597" s="3"/>
      <c r="I597" s="3"/>
      <c r="J597" s="3"/>
      <c r="K597" s="3"/>
      <c r="L597" s="3"/>
      <c r="M597" s="3"/>
    </row>
    <row r="598" spans="1:13" ht="12.75">
      <c r="A598" s="1"/>
      <c r="B598" s="2"/>
      <c r="C598" s="3"/>
      <c r="D598" s="3"/>
      <c r="E598" s="3"/>
      <c r="F598" s="3"/>
      <c r="G598" s="3"/>
      <c r="H598" s="3"/>
      <c r="I598" s="3"/>
      <c r="J598" s="3"/>
      <c r="K598" s="3"/>
      <c r="L598" s="3"/>
      <c r="M598" s="3"/>
    </row>
    <row r="599" spans="1:13" ht="12.75">
      <c r="A599" s="1"/>
      <c r="B599" s="2"/>
      <c r="C599" s="3"/>
      <c r="D599" s="3"/>
      <c r="E599" s="3"/>
      <c r="F599" s="3"/>
      <c r="G599" s="3"/>
      <c r="H599" s="3"/>
      <c r="I599" s="3"/>
      <c r="J599" s="3"/>
      <c r="K599" s="3"/>
      <c r="L599" s="3"/>
      <c r="M599" s="3"/>
    </row>
    <row r="600" spans="1:13" ht="12.75">
      <c r="A600" s="1"/>
      <c r="B600" s="2"/>
      <c r="C600" s="3"/>
      <c r="D600" s="3"/>
      <c r="E600" s="3"/>
      <c r="F600" s="3"/>
      <c r="G600" s="3"/>
      <c r="H600" s="3"/>
      <c r="I600" s="3"/>
      <c r="J600" s="3"/>
      <c r="K600" s="3"/>
      <c r="L600" s="3"/>
      <c r="M600" s="3"/>
    </row>
    <row r="601" spans="1:13" ht="12.75">
      <c r="A601" s="1"/>
      <c r="B601" s="2"/>
      <c r="C601" s="3"/>
      <c r="D601" s="3"/>
      <c r="E601" s="3"/>
      <c r="F601" s="3"/>
      <c r="G601" s="3"/>
      <c r="H601" s="3"/>
      <c r="I601" s="3"/>
      <c r="J601" s="3"/>
      <c r="K601" s="3"/>
      <c r="L601" s="3"/>
      <c r="M601" s="3"/>
    </row>
    <row r="602" spans="1:13" ht="12.75">
      <c r="A602" s="1"/>
      <c r="B602" s="2"/>
      <c r="C602" s="3"/>
      <c r="D602" s="3"/>
      <c r="E602" s="3"/>
      <c r="F602" s="3"/>
      <c r="G602" s="3"/>
      <c r="H602" s="3"/>
      <c r="I602" s="3"/>
      <c r="J602" s="3"/>
      <c r="K602" s="3"/>
      <c r="L602" s="3"/>
      <c r="M602" s="3"/>
    </row>
    <row r="603" spans="1:13" ht="12.75">
      <c r="A603" s="1"/>
      <c r="B603" s="2"/>
      <c r="C603" s="3"/>
      <c r="D603" s="3"/>
      <c r="E603" s="3"/>
      <c r="F603" s="3"/>
      <c r="G603" s="3"/>
      <c r="H603" s="3"/>
      <c r="I603" s="3"/>
      <c r="J603" s="3"/>
      <c r="K603" s="3"/>
      <c r="L603" s="3"/>
      <c r="M603" s="3"/>
    </row>
  </sheetData>
  <sheetProtection/>
  <mergeCells count="6">
    <mergeCell ref="D6:E6"/>
    <mergeCell ref="A4:F4"/>
    <mergeCell ref="A6:A7"/>
    <mergeCell ref="C6:C7"/>
    <mergeCell ref="F6:F7"/>
    <mergeCell ref="B6:B7"/>
  </mergeCells>
  <printOptions/>
  <pageMargins left="0.68" right="0.23" top="0.7086614173228347" bottom="0.5905511811023623" header="0" footer="0.3937007874015748"/>
  <pageSetup horizontalDpi="600" verticalDpi="600" orientation="portrait" paperSize="9" scale="69" r:id="rId1"/>
  <headerFooter alignWithMargins="0">
    <oddHeader>&amp;C&amp;P</oddHeader>
  </headerFooter>
  <rowBreaks count="1" manualBreakCount="1">
    <brk id="34" max="5" man="1"/>
  </rowBreaks>
</worksheet>
</file>

<file path=xl/worksheets/sheet2.xml><?xml version="1.0" encoding="utf-8"?>
<worksheet xmlns="http://schemas.openxmlformats.org/spreadsheetml/2006/main" xmlns:r="http://schemas.openxmlformats.org/officeDocument/2006/relationships">
  <dimension ref="A1:R140"/>
  <sheetViews>
    <sheetView tabSelected="1" workbookViewId="0" topLeftCell="A1">
      <selection activeCell="A1" sqref="A1:IV16384"/>
    </sheetView>
  </sheetViews>
  <sheetFormatPr defaultColWidth="9.33203125" defaultRowHeight="12.75"/>
  <cols>
    <col min="1" max="1" width="12.5" style="67" customWidth="1"/>
    <col min="2" max="2" width="34.33203125" style="68" customWidth="1"/>
    <col min="3" max="3" width="21.16015625" style="69" customWidth="1"/>
    <col min="4" max="4" width="18.66015625" style="70" customWidth="1"/>
    <col min="5" max="5" width="19" style="70" customWidth="1"/>
    <col min="6" max="6" width="19.33203125" style="69" customWidth="1"/>
    <col min="7" max="7" width="19.33203125" style="70" customWidth="1"/>
    <col min="8" max="8" width="9.66015625" style="70" customWidth="1"/>
    <col min="9" max="9" width="14.5" style="70" customWidth="1"/>
    <col min="10" max="11" width="19.66015625" style="70" customWidth="1"/>
    <col min="12" max="12" width="20.5" style="70" customWidth="1"/>
    <col min="13" max="13" width="21.16015625" style="69" customWidth="1"/>
    <col min="14" max="14" width="19.16015625" style="70" customWidth="1"/>
    <col min="15" max="16384" width="9.33203125" style="70" customWidth="1"/>
  </cols>
  <sheetData>
    <row r="1" ht="12.75">
      <c r="L1" s="71" t="s">
        <v>207</v>
      </c>
    </row>
    <row r="2" ht="12.75">
      <c r="L2" s="71" t="s">
        <v>208</v>
      </c>
    </row>
    <row r="3" ht="12.75">
      <c r="L3" s="71" t="s">
        <v>209</v>
      </c>
    </row>
    <row r="4" ht="12.75">
      <c r="L4" s="69"/>
    </row>
    <row r="5" spans="1:13" ht="30.75" customHeight="1">
      <c r="A5" s="72" t="s">
        <v>210</v>
      </c>
      <c r="B5" s="72"/>
      <c r="C5" s="72"/>
      <c r="D5" s="72"/>
      <c r="E5" s="72"/>
      <c r="F5" s="72"/>
      <c r="G5" s="72"/>
      <c r="H5" s="72"/>
      <c r="I5" s="72"/>
      <c r="J5" s="72"/>
      <c r="K5" s="72"/>
      <c r="L5" s="72"/>
      <c r="M5" s="72"/>
    </row>
    <row r="6" spans="1:13" ht="26.25">
      <c r="A6" s="72" t="s">
        <v>211</v>
      </c>
      <c r="B6" s="72"/>
      <c r="C6" s="72"/>
      <c r="D6" s="72"/>
      <c r="E6" s="72"/>
      <c r="F6" s="72"/>
      <c r="G6" s="72"/>
      <c r="H6" s="72"/>
      <c r="I6" s="72"/>
      <c r="J6" s="72"/>
      <c r="K6" s="72"/>
      <c r="L6" s="72"/>
      <c r="M6" s="72"/>
    </row>
    <row r="7" ht="15">
      <c r="M7" s="73" t="s">
        <v>156</v>
      </c>
    </row>
    <row r="8" spans="1:13" ht="19.5" customHeight="1">
      <c r="A8" s="74" t="s">
        <v>212</v>
      </c>
      <c r="B8" s="75" t="s">
        <v>213</v>
      </c>
      <c r="C8" s="76" t="s">
        <v>214</v>
      </c>
      <c r="D8" s="76"/>
      <c r="E8" s="76"/>
      <c r="F8" s="76" t="s">
        <v>215</v>
      </c>
      <c r="G8" s="76"/>
      <c r="H8" s="76"/>
      <c r="I8" s="76"/>
      <c r="J8" s="76"/>
      <c r="K8" s="76"/>
      <c r="L8" s="76"/>
      <c r="M8" s="77" t="s">
        <v>216</v>
      </c>
    </row>
    <row r="9" spans="1:13" ht="16.5" customHeight="1">
      <c r="A9" s="74"/>
      <c r="B9" s="75"/>
      <c r="C9" s="76" t="s">
        <v>217</v>
      </c>
      <c r="D9" s="76" t="s">
        <v>218</v>
      </c>
      <c r="E9" s="76"/>
      <c r="F9" s="76" t="s">
        <v>217</v>
      </c>
      <c r="G9" s="78" t="s">
        <v>219</v>
      </c>
      <c r="H9" s="76" t="s">
        <v>218</v>
      </c>
      <c r="I9" s="76"/>
      <c r="J9" s="78" t="s">
        <v>220</v>
      </c>
      <c r="K9" s="78" t="s">
        <v>218</v>
      </c>
      <c r="L9" s="78"/>
      <c r="M9" s="77"/>
    </row>
    <row r="10" spans="1:13" ht="18.75" customHeight="1">
      <c r="A10" s="74"/>
      <c r="B10" s="75"/>
      <c r="C10" s="76"/>
      <c r="D10" s="78" t="s">
        <v>221</v>
      </c>
      <c r="E10" s="78" t="s">
        <v>222</v>
      </c>
      <c r="F10" s="76"/>
      <c r="G10" s="78"/>
      <c r="H10" s="78" t="s">
        <v>221</v>
      </c>
      <c r="I10" s="78" t="s">
        <v>222</v>
      </c>
      <c r="J10" s="78"/>
      <c r="K10" s="78" t="s">
        <v>223</v>
      </c>
      <c r="L10" s="79" t="s">
        <v>218</v>
      </c>
      <c r="M10" s="77"/>
    </row>
    <row r="11" spans="1:13" ht="143.25" customHeight="1">
      <c r="A11" s="74"/>
      <c r="B11" s="75"/>
      <c r="C11" s="76"/>
      <c r="D11" s="78"/>
      <c r="E11" s="78"/>
      <c r="F11" s="76"/>
      <c r="G11" s="78"/>
      <c r="H11" s="78"/>
      <c r="I11" s="78"/>
      <c r="J11" s="78"/>
      <c r="K11" s="78"/>
      <c r="L11" s="79" t="s">
        <v>224</v>
      </c>
      <c r="M11" s="77"/>
    </row>
    <row r="12" spans="1:13" s="82" customFormat="1" ht="17.25" customHeight="1">
      <c r="A12" s="80">
        <v>1</v>
      </c>
      <c r="B12" s="81">
        <v>2</v>
      </c>
      <c r="C12" s="81">
        <v>3</v>
      </c>
      <c r="D12" s="81">
        <v>4</v>
      </c>
      <c r="E12" s="81">
        <v>5</v>
      </c>
      <c r="F12" s="81">
        <v>6</v>
      </c>
      <c r="G12" s="81">
        <v>7</v>
      </c>
      <c r="H12" s="81">
        <v>8</v>
      </c>
      <c r="I12" s="81">
        <v>9</v>
      </c>
      <c r="J12" s="81">
        <v>10</v>
      </c>
      <c r="K12" s="81">
        <v>11</v>
      </c>
      <c r="L12" s="81">
        <v>12</v>
      </c>
      <c r="M12" s="81" t="s">
        <v>225</v>
      </c>
    </row>
    <row r="13" spans="1:14" s="82" customFormat="1" ht="17.25" customHeight="1">
      <c r="A13" s="83" t="s">
        <v>226</v>
      </c>
      <c r="B13" s="84" t="s">
        <v>227</v>
      </c>
      <c r="C13" s="85">
        <f>C14</f>
        <v>538000</v>
      </c>
      <c r="D13" s="85">
        <f>D14</f>
        <v>300000</v>
      </c>
      <c r="E13" s="85">
        <f aca="true" t="shared" si="0" ref="E13:L13">E14</f>
        <v>-64500</v>
      </c>
      <c r="F13" s="85">
        <f t="shared" si="0"/>
        <v>-18000</v>
      </c>
      <c r="G13" s="85">
        <f t="shared" si="0"/>
        <v>0</v>
      </c>
      <c r="H13" s="85">
        <f t="shared" si="0"/>
        <v>0</v>
      </c>
      <c r="I13" s="85">
        <f t="shared" si="0"/>
        <v>0</v>
      </c>
      <c r="J13" s="85">
        <f t="shared" si="0"/>
        <v>-18000</v>
      </c>
      <c r="K13" s="85">
        <f t="shared" si="0"/>
        <v>-18000</v>
      </c>
      <c r="L13" s="85">
        <f t="shared" si="0"/>
        <v>-18000</v>
      </c>
      <c r="M13" s="85">
        <f>F13+C13</f>
        <v>520000</v>
      </c>
      <c r="N13" s="86"/>
    </row>
    <row r="14" spans="1:14" s="82" customFormat="1" ht="51" customHeight="1">
      <c r="A14" s="87" t="s">
        <v>228</v>
      </c>
      <c r="B14" s="88" t="s">
        <v>229</v>
      </c>
      <c r="C14" s="89">
        <f>'[1]додаток 3'!C13</f>
        <v>538000</v>
      </c>
      <c r="D14" s="90">
        <f>'[1]додаток 3'!D13</f>
        <v>300000</v>
      </c>
      <c r="E14" s="90">
        <f>'[1]додаток 3'!E13</f>
        <v>-64500</v>
      </c>
      <c r="F14" s="89">
        <f>'[1]додаток 3'!F13</f>
        <v>-18000</v>
      </c>
      <c r="G14" s="89">
        <f>'[1]додаток 3'!G13</f>
        <v>0</v>
      </c>
      <c r="H14" s="89">
        <f>'[1]додаток 3'!H13</f>
        <v>0</v>
      </c>
      <c r="I14" s="89">
        <f>'[1]додаток 3'!I13</f>
        <v>0</v>
      </c>
      <c r="J14" s="90">
        <f>'[1]додаток 3'!J13</f>
        <v>-18000</v>
      </c>
      <c r="K14" s="90">
        <f>'[1]додаток 3'!K13</f>
        <v>-18000</v>
      </c>
      <c r="L14" s="90">
        <f>'[1]додаток 3'!L13</f>
        <v>-18000</v>
      </c>
      <c r="M14" s="89">
        <f>F14+C14</f>
        <v>520000</v>
      </c>
      <c r="N14" s="86"/>
    </row>
    <row r="15" spans="1:14" s="92" customFormat="1" ht="15.75">
      <c r="A15" s="83" t="s">
        <v>230</v>
      </c>
      <c r="B15" s="91" t="s">
        <v>231</v>
      </c>
      <c r="C15" s="85">
        <f>C16+C17+C18+C19+C20+C21+C23+C24+C25+C26</f>
        <v>-2865712.76</v>
      </c>
      <c r="D15" s="85">
        <f aca="true" t="shared" si="1" ref="D15:L15">D16+D17+D18+D19+D20+D21+D23+D24+D25+D26</f>
        <v>-79700</v>
      </c>
      <c r="E15" s="85">
        <f t="shared" si="1"/>
        <v>0</v>
      </c>
      <c r="F15" s="85">
        <f t="shared" si="1"/>
        <v>-510112</v>
      </c>
      <c r="G15" s="85">
        <f t="shared" si="1"/>
        <v>0</v>
      </c>
      <c r="H15" s="85">
        <f t="shared" si="1"/>
        <v>0</v>
      </c>
      <c r="I15" s="85">
        <f t="shared" si="1"/>
        <v>0</v>
      </c>
      <c r="J15" s="85">
        <f t="shared" si="1"/>
        <v>-510112</v>
      </c>
      <c r="K15" s="85">
        <f t="shared" si="1"/>
        <v>-510112</v>
      </c>
      <c r="L15" s="85">
        <f t="shared" si="1"/>
        <v>-549112</v>
      </c>
      <c r="M15" s="85">
        <f aca="true" t="shared" si="2" ref="M15:M49">C15+F15</f>
        <v>-3375824.76</v>
      </c>
      <c r="N15" s="86"/>
    </row>
    <row r="16" spans="1:14" s="92" customFormat="1" ht="51.75" customHeight="1">
      <c r="A16" s="87" t="s">
        <v>232</v>
      </c>
      <c r="B16" s="93" t="s">
        <v>233</v>
      </c>
      <c r="C16" s="89">
        <f>'[1]додаток 3'!C17</f>
        <v>-470500</v>
      </c>
      <c r="D16" s="89">
        <f>'[1]додаток 3'!D17</f>
        <v>0</v>
      </c>
      <c r="E16" s="89">
        <f>'[1]додаток 3'!E17</f>
        <v>0</v>
      </c>
      <c r="F16" s="89">
        <f>'[1]додаток 3'!F17</f>
        <v>0</v>
      </c>
      <c r="G16" s="89">
        <f>'[1]додаток 3'!G17</f>
        <v>0</v>
      </c>
      <c r="H16" s="89">
        <f>'[1]додаток 3'!H17</f>
        <v>0</v>
      </c>
      <c r="I16" s="89">
        <f>'[1]додаток 3'!I17</f>
        <v>0</v>
      </c>
      <c r="J16" s="89">
        <f>'[1]додаток 3'!J17</f>
        <v>0</v>
      </c>
      <c r="K16" s="89">
        <f>'[1]додаток 3'!K17</f>
        <v>0</v>
      </c>
      <c r="L16" s="89">
        <f>'[1]додаток 3'!L17</f>
        <v>0</v>
      </c>
      <c r="M16" s="89">
        <f t="shared" si="2"/>
        <v>-470500</v>
      </c>
      <c r="N16" s="86"/>
    </row>
    <row r="17" spans="1:14" s="92" customFormat="1" ht="63">
      <c r="A17" s="87" t="s">
        <v>234</v>
      </c>
      <c r="B17" s="93" t="s">
        <v>235</v>
      </c>
      <c r="C17" s="89">
        <f>'[1]додаток 3'!C18</f>
        <v>-140000</v>
      </c>
      <c r="D17" s="89">
        <f>'[1]додаток 3'!D18</f>
        <v>0</v>
      </c>
      <c r="E17" s="89">
        <f>'[1]додаток 3'!E18</f>
        <v>0</v>
      </c>
      <c r="F17" s="89">
        <f>'[1]додаток 3'!F18</f>
        <v>0</v>
      </c>
      <c r="G17" s="89">
        <f>'[1]додаток 3'!G18</f>
        <v>0</v>
      </c>
      <c r="H17" s="89">
        <f>'[1]додаток 3'!H18</f>
        <v>0</v>
      </c>
      <c r="I17" s="89">
        <f>'[1]додаток 3'!I18</f>
        <v>0</v>
      </c>
      <c r="J17" s="89">
        <f>'[1]додаток 3'!J18</f>
        <v>0</v>
      </c>
      <c r="K17" s="89">
        <f>'[1]додаток 3'!K18</f>
        <v>0</v>
      </c>
      <c r="L17" s="89">
        <f>'[1]додаток 3'!L18</f>
        <v>0</v>
      </c>
      <c r="M17" s="89">
        <f t="shared" si="2"/>
        <v>-140000</v>
      </c>
      <c r="N17" s="86"/>
    </row>
    <row r="18" spans="1:14" s="92" customFormat="1" ht="51" customHeight="1">
      <c r="A18" s="87" t="s">
        <v>236</v>
      </c>
      <c r="B18" s="93" t="s">
        <v>237</v>
      </c>
      <c r="C18" s="89">
        <f>'[1]додаток 3'!C19</f>
        <v>-60000</v>
      </c>
      <c r="D18" s="89">
        <f>'[1]додаток 3'!D19</f>
        <v>0</v>
      </c>
      <c r="E18" s="89">
        <f>'[1]додаток 3'!E19</f>
        <v>0</v>
      </c>
      <c r="F18" s="89">
        <f>'[1]додаток 3'!F19</f>
        <v>0</v>
      </c>
      <c r="G18" s="89">
        <f>'[1]додаток 3'!G19</f>
        <v>0</v>
      </c>
      <c r="H18" s="89">
        <f>'[1]додаток 3'!H19</f>
        <v>0</v>
      </c>
      <c r="I18" s="89">
        <f>'[1]додаток 3'!I19</f>
        <v>0</v>
      </c>
      <c r="J18" s="89">
        <f>'[1]додаток 3'!J19</f>
        <v>0</v>
      </c>
      <c r="K18" s="89">
        <f>'[1]додаток 3'!K19</f>
        <v>0</v>
      </c>
      <c r="L18" s="89">
        <f>'[1]додаток 3'!L19</f>
        <v>0</v>
      </c>
      <c r="M18" s="89">
        <f t="shared" si="2"/>
        <v>-60000</v>
      </c>
      <c r="N18" s="86"/>
    </row>
    <row r="19" spans="1:14" s="92" customFormat="1" ht="83.25" customHeight="1">
      <c r="A19" s="87" t="s">
        <v>238</v>
      </c>
      <c r="B19" s="93" t="s">
        <v>239</v>
      </c>
      <c r="C19" s="89">
        <f>'[1]додаток 3'!C20</f>
        <v>-459350</v>
      </c>
      <c r="D19" s="89">
        <f>'[1]додаток 3'!D20</f>
        <v>0</v>
      </c>
      <c r="E19" s="89">
        <f>'[1]додаток 3'!E20</f>
        <v>0</v>
      </c>
      <c r="F19" s="89">
        <f>'[1]додаток 3'!F20</f>
        <v>-16112</v>
      </c>
      <c r="G19" s="89">
        <f>'[1]додаток 3'!G20</f>
        <v>0</v>
      </c>
      <c r="H19" s="89">
        <f>'[1]додаток 3'!H20</f>
        <v>0</v>
      </c>
      <c r="I19" s="89">
        <f>'[1]додаток 3'!I20</f>
        <v>0</v>
      </c>
      <c r="J19" s="90">
        <f>'[1]додаток 3'!J20</f>
        <v>-16112</v>
      </c>
      <c r="K19" s="90">
        <f>'[1]додаток 3'!K20</f>
        <v>-16112</v>
      </c>
      <c r="L19" s="90">
        <f>'[1]додаток 3'!L20</f>
        <v>-16112</v>
      </c>
      <c r="M19" s="89">
        <f t="shared" si="2"/>
        <v>-475462</v>
      </c>
      <c r="N19" s="86"/>
    </row>
    <row r="20" spans="1:14" s="92" customFormat="1" ht="177.75" customHeight="1">
      <c r="A20" s="87" t="s">
        <v>240</v>
      </c>
      <c r="B20" s="93" t="s">
        <v>241</v>
      </c>
      <c r="C20" s="89">
        <f>'[1]додаток 3'!C21</f>
        <v>-35000</v>
      </c>
      <c r="D20" s="89">
        <f>'[1]додаток 3'!D21</f>
        <v>0</v>
      </c>
      <c r="E20" s="89">
        <f>'[1]додаток 3'!E21</f>
        <v>0</v>
      </c>
      <c r="F20" s="89">
        <f>'[1]додаток 3'!F21</f>
        <v>0</v>
      </c>
      <c r="G20" s="89">
        <f>'[1]додаток 3'!G21</f>
        <v>0</v>
      </c>
      <c r="H20" s="89">
        <f>'[1]додаток 3'!H21</f>
        <v>0</v>
      </c>
      <c r="I20" s="89">
        <f>'[1]додаток 3'!I21</f>
        <v>0</v>
      </c>
      <c r="J20" s="89">
        <f>'[1]додаток 3'!J21</f>
        <v>0</v>
      </c>
      <c r="K20" s="89">
        <f>'[1]додаток 3'!K21</f>
        <v>0</v>
      </c>
      <c r="L20" s="89">
        <f>'[1]додаток 3'!L21</f>
        <v>0</v>
      </c>
      <c r="M20" s="89">
        <f t="shared" si="2"/>
        <v>-35000</v>
      </c>
      <c r="N20" s="86"/>
    </row>
    <row r="21" spans="1:14" s="92" customFormat="1" ht="31.5">
      <c r="A21" s="87" t="s">
        <v>242</v>
      </c>
      <c r="B21" s="94" t="s">
        <v>243</v>
      </c>
      <c r="C21" s="89">
        <f>'[1]додаток 3'!C22</f>
        <v>-1695389</v>
      </c>
      <c r="D21" s="90">
        <f>'[1]додаток 3'!D22</f>
        <v>0</v>
      </c>
      <c r="E21" s="90">
        <f>'[1]додаток 3'!E22</f>
        <v>0</v>
      </c>
      <c r="F21" s="89">
        <f>'[1]додаток 3'!F22</f>
        <v>39000</v>
      </c>
      <c r="G21" s="89">
        <f>'[1]додаток 3'!G22</f>
        <v>0</v>
      </c>
      <c r="H21" s="89">
        <f>'[1]додаток 3'!H22</f>
        <v>0</v>
      </c>
      <c r="I21" s="89">
        <f>'[1]додаток 3'!I22</f>
        <v>0</v>
      </c>
      <c r="J21" s="90">
        <f>'[1]додаток 3'!J22</f>
        <v>39000</v>
      </c>
      <c r="K21" s="90">
        <f>'[1]додаток 3'!K22</f>
        <v>39000</v>
      </c>
      <c r="L21" s="90">
        <f>'[1]додаток 3'!L22</f>
        <v>0</v>
      </c>
      <c r="M21" s="89">
        <f t="shared" si="2"/>
        <v>-1656389</v>
      </c>
      <c r="N21" s="86"/>
    </row>
    <row r="22" spans="1:14" s="92" customFormat="1" ht="35.25" customHeight="1">
      <c r="A22" s="87"/>
      <c r="B22" s="95" t="s">
        <v>244</v>
      </c>
      <c r="C22" s="89">
        <f>'[1]додаток 3'!C23</f>
        <v>41000</v>
      </c>
      <c r="D22" s="90">
        <f>'[1]додаток 3'!D23</f>
        <v>0</v>
      </c>
      <c r="E22" s="90">
        <f>'[1]додаток 3'!E23</f>
        <v>0</v>
      </c>
      <c r="F22" s="89">
        <f>'[1]додаток 3'!F23</f>
        <v>39000</v>
      </c>
      <c r="G22" s="89">
        <f>'[1]додаток 3'!G23</f>
        <v>0</v>
      </c>
      <c r="H22" s="89">
        <f>'[1]додаток 3'!H23</f>
        <v>0</v>
      </c>
      <c r="I22" s="89">
        <f>'[1]додаток 3'!I23</f>
        <v>0</v>
      </c>
      <c r="J22" s="90">
        <f>'[1]додаток 3'!J23</f>
        <v>39000</v>
      </c>
      <c r="K22" s="90">
        <f>'[1]додаток 3'!K23</f>
        <v>39000</v>
      </c>
      <c r="L22" s="90">
        <f>'[1]додаток 3'!L23</f>
        <v>0</v>
      </c>
      <c r="M22" s="89">
        <f t="shared" si="2"/>
        <v>80000</v>
      </c>
      <c r="N22" s="86"/>
    </row>
    <row r="23" spans="1:18" s="99" customFormat="1" ht="31.5">
      <c r="A23" s="87" t="s">
        <v>245</v>
      </c>
      <c r="B23" s="93" t="s">
        <v>246</v>
      </c>
      <c r="C23" s="96">
        <f>'[1]додаток 3'!C43</f>
        <v>185000</v>
      </c>
      <c r="D23" s="97">
        <f>'[1]додаток 3'!D43</f>
        <v>0</v>
      </c>
      <c r="E23" s="97">
        <f>'[1]додаток 3'!E43</f>
        <v>0</v>
      </c>
      <c r="F23" s="96">
        <f>'[1]додаток 3'!F43</f>
        <v>-533000</v>
      </c>
      <c r="G23" s="96">
        <f>'[1]додаток 3'!G43</f>
        <v>0</v>
      </c>
      <c r="H23" s="96">
        <f>'[1]додаток 3'!H43</f>
        <v>0</v>
      </c>
      <c r="I23" s="96">
        <f>'[1]додаток 3'!I43</f>
        <v>0</v>
      </c>
      <c r="J23" s="97">
        <f>'[1]додаток 3'!J43</f>
        <v>-533000</v>
      </c>
      <c r="K23" s="97">
        <f>'[1]додаток 3'!K43</f>
        <v>-533000</v>
      </c>
      <c r="L23" s="97">
        <f>'[1]додаток 3'!L43</f>
        <v>-533000</v>
      </c>
      <c r="M23" s="96">
        <f>SUM(F23,C23)</f>
        <v>-348000</v>
      </c>
      <c r="N23" s="86"/>
      <c r="O23" s="98"/>
      <c r="P23" s="98"/>
      <c r="Q23" s="98"/>
      <c r="R23" s="98"/>
    </row>
    <row r="24" spans="1:14" s="92" customFormat="1" ht="110.25">
      <c r="A24" s="87" t="s">
        <v>247</v>
      </c>
      <c r="B24" s="94" t="s">
        <v>248</v>
      </c>
      <c r="C24" s="89">
        <f>'[1]додаток 3'!C44+'[1]додаток 3'!C24</f>
        <v>-113590.76000000001</v>
      </c>
      <c r="D24" s="90">
        <f>'[1]додаток 3'!D44+'[1]додаток 3'!D24</f>
        <v>-38700</v>
      </c>
      <c r="E24" s="90">
        <f>'[1]додаток 3'!E44+'[1]додаток 3'!E24</f>
        <v>0</v>
      </c>
      <c r="F24" s="89">
        <f>'[1]додаток 3'!F44+'[1]додаток 3'!F24</f>
        <v>0</v>
      </c>
      <c r="G24" s="89">
        <f>'[1]додаток 3'!G44+'[1]додаток 3'!G24</f>
        <v>0</v>
      </c>
      <c r="H24" s="89">
        <f>'[1]додаток 3'!H44+'[1]додаток 3'!H24</f>
        <v>0</v>
      </c>
      <c r="I24" s="89">
        <f>'[1]додаток 3'!I44+'[1]додаток 3'!I24</f>
        <v>0</v>
      </c>
      <c r="J24" s="89">
        <f>'[1]додаток 3'!J44+'[1]додаток 3'!J24</f>
        <v>0</v>
      </c>
      <c r="K24" s="89">
        <f>'[1]додаток 3'!K44+'[1]додаток 3'!K24</f>
        <v>0</v>
      </c>
      <c r="L24" s="89">
        <f>'[1]додаток 3'!L44+'[1]додаток 3'!L24</f>
        <v>0</v>
      </c>
      <c r="M24" s="89">
        <f t="shared" si="2"/>
        <v>-113590.76000000001</v>
      </c>
      <c r="N24" s="86"/>
    </row>
    <row r="25" spans="1:14" s="92" customFormat="1" ht="47.25">
      <c r="A25" s="87" t="s">
        <v>249</v>
      </c>
      <c r="B25" s="94" t="s">
        <v>250</v>
      </c>
      <c r="C25" s="89">
        <f>'[1]додаток 3'!C25</f>
        <v>35000</v>
      </c>
      <c r="D25" s="90">
        <f>'[1]додаток 3'!D25</f>
        <v>0</v>
      </c>
      <c r="E25" s="90">
        <f>'[1]додаток 3'!E25</f>
        <v>0</v>
      </c>
      <c r="F25" s="89">
        <f>'[1]додаток 3'!F25</f>
        <v>0</v>
      </c>
      <c r="G25" s="89">
        <f>'[1]додаток 3'!G25</f>
        <v>0</v>
      </c>
      <c r="H25" s="89">
        <f>'[1]додаток 3'!H25</f>
        <v>0</v>
      </c>
      <c r="I25" s="89">
        <f>'[1]додаток 3'!I25</f>
        <v>0</v>
      </c>
      <c r="J25" s="89">
        <f>'[1]додаток 3'!J25</f>
        <v>0</v>
      </c>
      <c r="K25" s="89">
        <f>'[1]додаток 3'!K25</f>
        <v>0</v>
      </c>
      <c r="L25" s="89">
        <f>'[1]додаток 3'!L25</f>
        <v>0</v>
      </c>
      <c r="M25" s="89">
        <f t="shared" si="2"/>
        <v>35000</v>
      </c>
      <c r="N25" s="86"/>
    </row>
    <row r="26" spans="1:14" s="92" customFormat="1" ht="15.75">
      <c r="A26" s="87" t="s">
        <v>251</v>
      </c>
      <c r="B26" s="94" t="s">
        <v>252</v>
      </c>
      <c r="C26" s="89">
        <f>'[1]додаток 3'!C26</f>
        <v>-111883</v>
      </c>
      <c r="D26" s="90">
        <f>'[1]додаток 3'!D26</f>
        <v>-41000</v>
      </c>
      <c r="E26" s="89">
        <f>'[1]додаток 3'!E26</f>
        <v>0</v>
      </c>
      <c r="F26" s="89">
        <f>'[1]додаток 3'!F26</f>
        <v>0</v>
      </c>
      <c r="G26" s="89">
        <f>'[1]додаток 3'!G26</f>
        <v>0</v>
      </c>
      <c r="H26" s="89">
        <f>'[1]додаток 3'!H26</f>
        <v>0</v>
      </c>
      <c r="I26" s="89">
        <f>'[1]додаток 3'!I26</f>
        <v>0</v>
      </c>
      <c r="J26" s="89">
        <f>'[1]додаток 3'!J26</f>
        <v>0</v>
      </c>
      <c r="K26" s="89">
        <f>'[1]додаток 3'!K26</f>
        <v>0</v>
      </c>
      <c r="L26" s="89">
        <f>'[1]додаток 3'!L26</f>
        <v>0</v>
      </c>
      <c r="M26" s="89">
        <f t="shared" si="2"/>
        <v>-111883</v>
      </c>
      <c r="N26" s="86"/>
    </row>
    <row r="27" spans="1:14" s="92" customFormat="1" ht="66" customHeight="1">
      <c r="A27" s="87"/>
      <c r="B27" s="100" t="s">
        <v>253</v>
      </c>
      <c r="C27" s="89">
        <f>'[1]додаток 3'!C27</f>
        <v>-20000</v>
      </c>
      <c r="D27" s="90">
        <f>'[1]додаток 3'!D27</f>
        <v>0</v>
      </c>
      <c r="E27" s="89">
        <f>'[1]додаток 3'!E27</f>
        <v>0</v>
      </c>
      <c r="F27" s="89">
        <f>'[1]додаток 3'!F27</f>
        <v>0</v>
      </c>
      <c r="G27" s="89">
        <f>'[1]додаток 3'!G27</f>
        <v>0</v>
      </c>
      <c r="H27" s="89">
        <f>'[1]додаток 3'!H27</f>
        <v>0</v>
      </c>
      <c r="I27" s="89">
        <f>'[1]додаток 3'!I27</f>
        <v>0</v>
      </c>
      <c r="J27" s="89">
        <f>'[1]додаток 3'!J27</f>
        <v>0</v>
      </c>
      <c r="K27" s="89">
        <f>'[1]додаток 3'!K27</f>
        <v>0</v>
      </c>
      <c r="L27" s="89">
        <f>'[1]додаток 3'!L27</f>
        <v>0</v>
      </c>
      <c r="M27" s="89">
        <f t="shared" si="2"/>
        <v>-20000</v>
      </c>
      <c r="N27" s="86"/>
    </row>
    <row r="28" spans="1:14" s="92" customFormat="1" ht="47.25">
      <c r="A28" s="87"/>
      <c r="B28" s="95" t="s">
        <v>254</v>
      </c>
      <c r="C28" s="89">
        <f>'[1]додаток 3'!C28</f>
        <v>-55883</v>
      </c>
      <c r="D28" s="90">
        <f>'[1]додаток 3'!D28</f>
        <v>-41000</v>
      </c>
      <c r="E28" s="89">
        <f>'[1]додаток 3'!E28</f>
        <v>0</v>
      </c>
      <c r="F28" s="89">
        <f>'[1]додаток 3'!F28</f>
        <v>0</v>
      </c>
      <c r="G28" s="89">
        <f>'[1]додаток 3'!G28</f>
        <v>0</v>
      </c>
      <c r="H28" s="89">
        <f>'[1]додаток 3'!H28</f>
        <v>0</v>
      </c>
      <c r="I28" s="89">
        <f>'[1]додаток 3'!I28</f>
        <v>0</v>
      </c>
      <c r="J28" s="89">
        <f>'[1]додаток 3'!J28</f>
        <v>0</v>
      </c>
      <c r="K28" s="89">
        <f>'[1]додаток 3'!K28</f>
        <v>0</v>
      </c>
      <c r="L28" s="89">
        <f>'[1]додаток 3'!L28</f>
        <v>0</v>
      </c>
      <c r="M28" s="89">
        <f t="shared" si="2"/>
        <v>-55883</v>
      </c>
      <c r="N28" s="86"/>
    </row>
    <row r="29" spans="1:14" s="92" customFormat="1" ht="47.25">
      <c r="A29" s="87"/>
      <c r="B29" s="95" t="s">
        <v>255</v>
      </c>
      <c r="C29" s="89">
        <f>'[1]додаток 3'!C29</f>
        <v>-36000</v>
      </c>
      <c r="D29" s="89">
        <f>'[1]додаток 3'!D29</f>
        <v>0</v>
      </c>
      <c r="E29" s="89">
        <f>'[1]додаток 3'!E29</f>
        <v>0</v>
      </c>
      <c r="F29" s="89">
        <f>'[1]додаток 3'!F29</f>
        <v>0</v>
      </c>
      <c r="G29" s="89">
        <f>'[1]додаток 3'!G29</f>
        <v>0</v>
      </c>
      <c r="H29" s="89">
        <f>'[1]додаток 3'!H29</f>
        <v>0</v>
      </c>
      <c r="I29" s="89">
        <f>'[1]додаток 3'!I29</f>
        <v>0</v>
      </c>
      <c r="J29" s="89">
        <f>'[1]додаток 3'!J29</f>
        <v>0</v>
      </c>
      <c r="K29" s="89">
        <f>'[1]додаток 3'!K29</f>
        <v>0</v>
      </c>
      <c r="L29" s="89">
        <f>'[1]додаток 3'!L29</f>
        <v>0</v>
      </c>
      <c r="M29" s="89">
        <f t="shared" si="2"/>
        <v>-36000</v>
      </c>
      <c r="N29" s="86"/>
    </row>
    <row r="30" spans="1:14" s="101" customFormat="1" ht="15.75">
      <c r="A30" s="83" t="s">
        <v>256</v>
      </c>
      <c r="B30" s="91" t="s">
        <v>257</v>
      </c>
      <c r="C30" s="85">
        <f>C31+C32+C33+C34+C35+C36+C37+C38+C39+C40+C48+C49</f>
        <v>7247464.76</v>
      </c>
      <c r="D30" s="85">
        <f aca="true" t="shared" si="3" ref="D30:L30">D31+D32+D33+D34+D35+D36+D37+D38+D39+D40+D48+D49</f>
        <v>3456100</v>
      </c>
      <c r="E30" s="85">
        <f t="shared" si="3"/>
        <v>1506767.76</v>
      </c>
      <c r="F30" s="85">
        <f t="shared" si="3"/>
        <v>340000</v>
      </c>
      <c r="G30" s="85">
        <f t="shared" si="3"/>
        <v>0</v>
      </c>
      <c r="H30" s="85">
        <f t="shared" si="3"/>
        <v>0</v>
      </c>
      <c r="I30" s="85">
        <f t="shared" si="3"/>
        <v>0</v>
      </c>
      <c r="J30" s="85">
        <f t="shared" si="3"/>
        <v>340000</v>
      </c>
      <c r="K30" s="85">
        <f t="shared" si="3"/>
        <v>340000</v>
      </c>
      <c r="L30" s="85">
        <f t="shared" si="3"/>
        <v>340000</v>
      </c>
      <c r="M30" s="85">
        <f>F30+C30</f>
        <v>7587464.76</v>
      </c>
      <c r="N30" s="86"/>
    </row>
    <row r="31" spans="1:14" s="101" customFormat="1" ht="15.75">
      <c r="A31" s="87" t="s">
        <v>258</v>
      </c>
      <c r="B31" s="102" t="s">
        <v>259</v>
      </c>
      <c r="C31" s="89">
        <f>'[1]додаток 3'!C45</f>
        <v>2453310</v>
      </c>
      <c r="D31" s="90">
        <f>'[1]додаток 3'!D45</f>
        <v>1507300</v>
      </c>
      <c r="E31" s="90">
        <f>'[1]додаток 3'!E45</f>
        <v>200000</v>
      </c>
      <c r="F31" s="89">
        <f>'[1]додаток 3'!F45</f>
        <v>0</v>
      </c>
      <c r="G31" s="89">
        <f>'[1]додаток 3'!G45</f>
        <v>0</v>
      </c>
      <c r="H31" s="89">
        <f>'[1]додаток 3'!H45</f>
        <v>0</v>
      </c>
      <c r="I31" s="89">
        <f>'[1]додаток 3'!I45</f>
        <v>0</v>
      </c>
      <c r="J31" s="89">
        <f>'[1]додаток 3'!J45</f>
        <v>0</v>
      </c>
      <c r="K31" s="89">
        <f>'[1]додаток 3'!K45</f>
        <v>0</v>
      </c>
      <c r="L31" s="89">
        <f>'[1]додаток 3'!L45</f>
        <v>0</v>
      </c>
      <c r="M31" s="89">
        <f t="shared" si="2"/>
        <v>2453310</v>
      </c>
      <c r="N31" s="86"/>
    </row>
    <row r="32" spans="1:14" s="101" customFormat="1" ht="117" customHeight="1">
      <c r="A32" s="87" t="s">
        <v>260</v>
      </c>
      <c r="B32" s="93" t="s">
        <v>261</v>
      </c>
      <c r="C32" s="89">
        <f>'[1]додаток 3'!C46</f>
        <v>2993764.76</v>
      </c>
      <c r="D32" s="90">
        <f>'[1]додаток 3'!D46</f>
        <v>1435800</v>
      </c>
      <c r="E32" s="90">
        <f>'[1]додаток 3'!E46</f>
        <v>989467.76</v>
      </c>
      <c r="F32" s="89">
        <f>'[1]додаток 3'!F46</f>
        <v>340000</v>
      </c>
      <c r="G32" s="89">
        <f>'[1]додаток 3'!G46</f>
        <v>0</v>
      </c>
      <c r="H32" s="89">
        <f>'[1]додаток 3'!H46</f>
        <v>0</v>
      </c>
      <c r="I32" s="89">
        <f>'[1]додаток 3'!I46</f>
        <v>0</v>
      </c>
      <c r="J32" s="89">
        <f>'[1]додаток 3'!J46</f>
        <v>340000</v>
      </c>
      <c r="K32" s="89">
        <f>'[1]додаток 3'!K46</f>
        <v>340000</v>
      </c>
      <c r="L32" s="89">
        <f>'[1]додаток 3'!L46</f>
        <v>340000</v>
      </c>
      <c r="M32" s="89">
        <f t="shared" si="2"/>
        <v>3333764.76</v>
      </c>
      <c r="N32" s="86"/>
    </row>
    <row r="33" spans="1:14" s="101" customFormat="1" ht="31.5">
      <c r="A33" s="87" t="s">
        <v>262</v>
      </c>
      <c r="B33" s="93" t="s">
        <v>263</v>
      </c>
      <c r="C33" s="89">
        <f>'[1]додаток 3'!C47</f>
        <v>289200</v>
      </c>
      <c r="D33" s="90">
        <f>'[1]додаток 3'!D47</f>
        <v>189000</v>
      </c>
      <c r="E33" s="90">
        <f>'[1]додаток 3'!E47</f>
        <v>25000</v>
      </c>
      <c r="F33" s="89">
        <f>'[1]додаток 3'!F47</f>
        <v>0</v>
      </c>
      <c r="G33" s="89">
        <f>'[1]додаток 3'!G47</f>
        <v>0</v>
      </c>
      <c r="H33" s="89">
        <f>'[1]додаток 3'!H47</f>
        <v>0</v>
      </c>
      <c r="I33" s="89">
        <f>'[1]додаток 3'!I47</f>
        <v>0</v>
      </c>
      <c r="J33" s="89">
        <f>'[1]додаток 3'!J47</f>
        <v>0</v>
      </c>
      <c r="K33" s="89">
        <f>'[1]додаток 3'!K47</f>
        <v>0</v>
      </c>
      <c r="L33" s="89">
        <f>'[1]додаток 3'!L47</f>
        <v>0</v>
      </c>
      <c r="M33" s="89">
        <f t="shared" si="2"/>
        <v>289200</v>
      </c>
      <c r="N33" s="86"/>
    </row>
    <row r="34" spans="1:14" s="101" customFormat="1" ht="31.5">
      <c r="A34" s="87" t="s">
        <v>264</v>
      </c>
      <c r="B34" s="93" t="s">
        <v>265</v>
      </c>
      <c r="C34" s="89">
        <f>'[1]додаток 3'!C48</f>
        <v>19500</v>
      </c>
      <c r="D34" s="90">
        <f>'[1]додаток 3'!D48</f>
        <v>14300</v>
      </c>
      <c r="E34" s="90">
        <f>'[1]додаток 3'!E48</f>
        <v>0</v>
      </c>
      <c r="F34" s="89">
        <f>'[1]додаток 3'!F48</f>
        <v>0</v>
      </c>
      <c r="G34" s="89">
        <f>'[1]додаток 3'!G48</f>
        <v>0</v>
      </c>
      <c r="H34" s="89">
        <f>'[1]додаток 3'!H48</f>
        <v>0</v>
      </c>
      <c r="I34" s="89">
        <f>'[1]додаток 3'!I48</f>
        <v>0</v>
      </c>
      <c r="J34" s="89">
        <f>'[1]додаток 3'!J48</f>
        <v>0</v>
      </c>
      <c r="K34" s="89">
        <f>'[1]додаток 3'!K48</f>
        <v>0</v>
      </c>
      <c r="L34" s="89">
        <f>'[1]додаток 3'!L48</f>
        <v>0</v>
      </c>
      <c r="M34" s="89">
        <f t="shared" si="2"/>
        <v>19500</v>
      </c>
      <c r="N34" s="86"/>
    </row>
    <row r="35" spans="1:14" s="101" customFormat="1" ht="15.75">
      <c r="A35" s="87" t="s">
        <v>266</v>
      </c>
      <c r="B35" s="93" t="s">
        <v>267</v>
      </c>
      <c r="C35" s="89">
        <f>'[1]додаток 3'!C49</f>
        <v>324300</v>
      </c>
      <c r="D35" s="90">
        <f>'[1]додаток 3'!D49</f>
        <v>106100</v>
      </c>
      <c r="E35" s="90">
        <f>'[1]додаток 3'!E49</f>
        <v>180000</v>
      </c>
      <c r="F35" s="89">
        <f>'[1]додаток 3'!F49</f>
        <v>0</v>
      </c>
      <c r="G35" s="89">
        <f>'[1]додаток 3'!G49</f>
        <v>0</v>
      </c>
      <c r="H35" s="89">
        <f>'[1]додаток 3'!H49</f>
        <v>0</v>
      </c>
      <c r="I35" s="89">
        <f>'[1]додаток 3'!I49</f>
        <v>0</v>
      </c>
      <c r="J35" s="89">
        <f>'[1]додаток 3'!J49</f>
        <v>0</v>
      </c>
      <c r="K35" s="89">
        <f>'[1]додаток 3'!K49</f>
        <v>0</v>
      </c>
      <c r="L35" s="89">
        <f>'[1]додаток 3'!L49</f>
        <v>0</v>
      </c>
      <c r="M35" s="89">
        <f t="shared" si="2"/>
        <v>324300</v>
      </c>
      <c r="N35" s="86"/>
    </row>
    <row r="36" spans="1:14" s="101" customFormat="1" ht="100.5" customHeight="1">
      <c r="A36" s="87" t="s">
        <v>268</v>
      </c>
      <c r="B36" s="93" t="s">
        <v>269</v>
      </c>
      <c r="C36" s="89">
        <f>'[1]додаток 3'!C50</f>
        <v>5000</v>
      </c>
      <c r="D36" s="90">
        <f>'[1]додаток 3'!D50</f>
        <v>0</v>
      </c>
      <c r="E36" s="90">
        <f>'[1]додаток 3'!E50</f>
        <v>5000</v>
      </c>
      <c r="F36" s="89">
        <f>'[1]додаток 3'!F50</f>
        <v>0</v>
      </c>
      <c r="G36" s="89">
        <f>'[1]додаток 3'!G50</f>
        <v>0</v>
      </c>
      <c r="H36" s="89">
        <f>'[1]додаток 3'!H50</f>
        <v>0</v>
      </c>
      <c r="I36" s="89">
        <f>'[1]додаток 3'!I50</f>
        <v>0</v>
      </c>
      <c r="J36" s="89">
        <f>'[1]додаток 3'!J50</f>
        <v>0</v>
      </c>
      <c r="K36" s="89">
        <f>'[1]додаток 3'!K50</f>
        <v>0</v>
      </c>
      <c r="L36" s="89">
        <f>'[1]додаток 3'!L50</f>
        <v>0</v>
      </c>
      <c r="M36" s="89">
        <f t="shared" si="2"/>
        <v>5000</v>
      </c>
      <c r="N36" s="86"/>
    </row>
    <row r="37" spans="1:14" s="101" customFormat="1" ht="31.5">
      <c r="A37" s="87" t="s">
        <v>270</v>
      </c>
      <c r="B37" s="93" t="s">
        <v>271</v>
      </c>
      <c r="C37" s="89">
        <f>'[1]додаток 3'!C51</f>
        <v>87400</v>
      </c>
      <c r="D37" s="90">
        <f>'[1]додаток 3'!D51</f>
        <v>64100</v>
      </c>
      <c r="E37" s="90">
        <f>'[1]додаток 3'!E51</f>
        <v>0</v>
      </c>
      <c r="F37" s="89">
        <f>'[1]додаток 3'!F51</f>
        <v>0</v>
      </c>
      <c r="G37" s="89">
        <f>'[1]додаток 3'!G51</f>
        <v>0</v>
      </c>
      <c r="H37" s="89">
        <f>'[1]додаток 3'!H51</f>
        <v>0</v>
      </c>
      <c r="I37" s="89">
        <f>'[1]додаток 3'!I51</f>
        <v>0</v>
      </c>
      <c r="J37" s="89">
        <f>'[1]додаток 3'!J51</f>
        <v>0</v>
      </c>
      <c r="K37" s="89">
        <f>'[1]додаток 3'!K51</f>
        <v>0</v>
      </c>
      <c r="L37" s="89">
        <f>'[1]додаток 3'!L51</f>
        <v>0</v>
      </c>
      <c r="M37" s="89">
        <f t="shared" si="2"/>
        <v>87400</v>
      </c>
      <c r="N37" s="86"/>
    </row>
    <row r="38" spans="1:14" s="101" customFormat="1" ht="31.5">
      <c r="A38" s="87" t="s">
        <v>272</v>
      </c>
      <c r="B38" s="93" t="s">
        <v>273</v>
      </c>
      <c r="C38" s="89">
        <f>'[1]додаток 3'!C52</f>
        <v>72800</v>
      </c>
      <c r="D38" s="90">
        <f>'[1]додаток 3'!D52</f>
        <v>4000</v>
      </c>
      <c r="E38" s="90">
        <f>'[1]додаток 3'!E52</f>
        <v>72800</v>
      </c>
      <c r="F38" s="89">
        <f>'[1]додаток 3'!F52</f>
        <v>0</v>
      </c>
      <c r="G38" s="89">
        <f>'[1]додаток 3'!G52</f>
        <v>0</v>
      </c>
      <c r="H38" s="89">
        <f>'[1]додаток 3'!H52</f>
        <v>0</v>
      </c>
      <c r="I38" s="89">
        <f>'[1]додаток 3'!I52</f>
        <v>0</v>
      </c>
      <c r="J38" s="89">
        <f>'[1]додаток 3'!J52</f>
        <v>0</v>
      </c>
      <c r="K38" s="89">
        <f>'[1]додаток 3'!K52</f>
        <v>0</v>
      </c>
      <c r="L38" s="89">
        <f>'[1]додаток 3'!L52</f>
        <v>0</v>
      </c>
      <c r="M38" s="89">
        <f t="shared" si="2"/>
        <v>72800</v>
      </c>
      <c r="N38" s="86"/>
    </row>
    <row r="39" spans="1:14" s="101" customFormat="1" ht="31.5">
      <c r="A39" s="87" t="s">
        <v>274</v>
      </c>
      <c r="B39" s="93" t="s">
        <v>275</v>
      </c>
      <c r="C39" s="89">
        <f>'[1]додаток 3'!C53</f>
        <v>0</v>
      </c>
      <c r="D39" s="90">
        <f>'[1]додаток 3'!D53</f>
        <v>0</v>
      </c>
      <c r="E39" s="90">
        <f>'[1]додаток 3'!E53</f>
        <v>32300</v>
      </c>
      <c r="F39" s="89">
        <f>'[1]додаток 3'!F53</f>
        <v>0</v>
      </c>
      <c r="G39" s="89">
        <f>'[1]додаток 3'!G53</f>
        <v>0</v>
      </c>
      <c r="H39" s="89">
        <f>'[1]додаток 3'!H53</f>
        <v>0</v>
      </c>
      <c r="I39" s="89">
        <f>'[1]додаток 3'!I53</f>
        <v>0</v>
      </c>
      <c r="J39" s="89">
        <f>'[1]додаток 3'!J53</f>
        <v>0</v>
      </c>
      <c r="K39" s="89">
        <f>'[1]додаток 3'!K53</f>
        <v>0</v>
      </c>
      <c r="L39" s="89">
        <f>'[1]додаток 3'!L53</f>
        <v>0</v>
      </c>
      <c r="M39" s="89">
        <f t="shared" si="2"/>
        <v>0</v>
      </c>
      <c r="N39" s="86"/>
    </row>
    <row r="40" spans="1:14" s="101" customFormat="1" ht="31.5">
      <c r="A40" s="87" t="s">
        <v>276</v>
      </c>
      <c r="B40" s="93" t="s">
        <v>277</v>
      </c>
      <c r="C40" s="89">
        <f>'[1]додаток 3'!C54</f>
        <v>937190</v>
      </c>
      <c r="D40" s="90">
        <f>'[1]додаток 3'!D54</f>
        <v>133200</v>
      </c>
      <c r="E40" s="90">
        <f>'[1]додаток 3'!E54</f>
        <v>2200</v>
      </c>
      <c r="F40" s="89">
        <f>'[1]додаток 3'!F54</f>
        <v>0</v>
      </c>
      <c r="G40" s="89">
        <f>'[1]додаток 3'!G54</f>
        <v>0</v>
      </c>
      <c r="H40" s="89">
        <f>'[1]додаток 3'!H54</f>
        <v>0</v>
      </c>
      <c r="I40" s="89">
        <f>'[1]додаток 3'!I54</f>
        <v>0</v>
      </c>
      <c r="J40" s="89">
        <f>'[1]додаток 3'!J54</f>
        <v>0</v>
      </c>
      <c r="K40" s="89">
        <f>'[1]додаток 3'!K54</f>
        <v>0</v>
      </c>
      <c r="L40" s="89">
        <f>'[1]додаток 3'!L54</f>
        <v>0</v>
      </c>
      <c r="M40" s="89">
        <f t="shared" si="2"/>
        <v>937190</v>
      </c>
      <c r="N40" s="86"/>
    </row>
    <row r="41" spans="1:14" s="101" customFormat="1" ht="63">
      <c r="A41" s="87"/>
      <c r="B41" s="93" t="s">
        <v>278</v>
      </c>
      <c r="C41" s="89">
        <f>'[1]додаток 3'!C55</f>
        <v>84600</v>
      </c>
      <c r="D41" s="90">
        <f>'[1]додаток 3'!D55</f>
        <v>72900</v>
      </c>
      <c r="E41" s="90">
        <f>'[1]додаток 3'!E55</f>
        <v>0</v>
      </c>
      <c r="F41" s="89">
        <f>'[1]додаток 3'!F55</f>
        <v>0</v>
      </c>
      <c r="G41" s="89">
        <f>'[1]додаток 3'!G55</f>
        <v>0</v>
      </c>
      <c r="H41" s="89">
        <f>'[1]додаток 3'!H55</f>
        <v>0</v>
      </c>
      <c r="I41" s="89">
        <f>'[1]додаток 3'!I55</f>
        <v>0</v>
      </c>
      <c r="J41" s="89">
        <f>'[1]додаток 3'!J55</f>
        <v>0</v>
      </c>
      <c r="K41" s="89">
        <f>'[1]додаток 3'!K55</f>
        <v>0</v>
      </c>
      <c r="L41" s="89">
        <f>'[1]додаток 3'!L55</f>
        <v>0</v>
      </c>
      <c r="M41" s="89">
        <f t="shared" si="2"/>
        <v>84600</v>
      </c>
      <c r="N41" s="86"/>
    </row>
    <row r="42" spans="1:14" s="101" customFormat="1" ht="80.25" customHeight="1">
      <c r="A42" s="87"/>
      <c r="B42" s="93" t="s">
        <v>279</v>
      </c>
      <c r="C42" s="89">
        <f>'[1]додаток 3'!C56</f>
        <v>3300</v>
      </c>
      <c r="D42" s="90">
        <f>'[1]додаток 3'!D56</f>
        <v>2400</v>
      </c>
      <c r="E42" s="90">
        <f>'[1]додаток 3'!E56</f>
        <v>0</v>
      </c>
      <c r="F42" s="89">
        <f>'[1]додаток 3'!F56</f>
        <v>0</v>
      </c>
      <c r="G42" s="89">
        <f>'[1]додаток 3'!G56</f>
        <v>0</v>
      </c>
      <c r="H42" s="89">
        <f>'[1]додаток 3'!H56</f>
        <v>0</v>
      </c>
      <c r="I42" s="89">
        <f>'[1]додаток 3'!I56</f>
        <v>0</v>
      </c>
      <c r="J42" s="89">
        <f>'[1]додаток 3'!J56</f>
        <v>0</v>
      </c>
      <c r="K42" s="89">
        <f>'[1]додаток 3'!K56</f>
        <v>0</v>
      </c>
      <c r="L42" s="89">
        <f>'[1]додаток 3'!L56</f>
        <v>0</v>
      </c>
      <c r="M42" s="89">
        <f t="shared" si="2"/>
        <v>3300</v>
      </c>
      <c r="N42" s="86"/>
    </row>
    <row r="43" spans="1:14" s="101" customFormat="1" ht="31.5">
      <c r="A43" s="87"/>
      <c r="B43" s="93" t="s">
        <v>280</v>
      </c>
      <c r="C43" s="89">
        <f>'[1]додаток 3'!C57</f>
        <v>16800</v>
      </c>
      <c r="D43" s="90">
        <f>'[1]додаток 3'!D57</f>
        <v>12300</v>
      </c>
      <c r="E43" s="90">
        <f>'[1]додаток 3'!E57</f>
        <v>0</v>
      </c>
      <c r="F43" s="89">
        <f>'[1]додаток 3'!F57</f>
        <v>0</v>
      </c>
      <c r="G43" s="89">
        <f>'[1]додаток 3'!G57</f>
        <v>0</v>
      </c>
      <c r="H43" s="89">
        <f>'[1]додаток 3'!H57</f>
        <v>0</v>
      </c>
      <c r="I43" s="89">
        <f>'[1]додаток 3'!I57</f>
        <v>0</v>
      </c>
      <c r="J43" s="89">
        <f>'[1]додаток 3'!J57</f>
        <v>0</v>
      </c>
      <c r="K43" s="89">
        <f>'[1]додаток 3'!K57</f>
        <v>0</v>
      </c>
      <c r="L43" s="89">
        <f>'[1]додаток 3'!L57</f>
        <v>0</v>
      </c>
      <c r="M43" s="89">
        <f t="shared" si="2"/>
        <v>16800</v>
      </c>
      <c r="N43" s="86"/>
    </row>
    <row r="44" spans="1:14" s="101" customFormat="1" ht="36" customHeight="1">
      <c r="A44" s="87"/>
      <c r="B44" s="93" t="s">
        <v>281</v>
      </c>
      <c r="C44" s="89">
        <f>'[1]додаток 3'!C58</f>
        <v>2200</v>
      </c>
      <c r="D44" s="90">
        <f>'[1]додаток 3'!D58</f>
        <v>0</v>
      </c>
      <c r="E44" s="90">
        <f>'[1]додаток 3'!E58</f>
        <v>2200</v>
      </c>
      <c r="F44" s="89">
        <f>'[1]додаток 3'!F58</f>
        <v>0</v>
      </c>
      <c r="G44" s="89">
        <f>'[1]додаток 3'!G58</f>
        <v>0</v>
      </c>
      <c r="H44" s="89">
        <f>'[1]додаток 3'!H58</f>
        <v>0</v>
      </c>
      <c r="I44" s="89">
        <f>'[1]додаток 3'!I58</f>
        <v>0</v>
      </c>
      <c r="J44" s="89">
        <f>'[1]додаток 3'!J58</f>
        <v>0</v>
      </c>
      <c r="K44" s="89">
        <f>'[1]додаток 3'!K58</f>
        <v>0</v>
      </c>
      <c r="L44" s="89">
        <f>'[1]додаток 3'!L58</f>
        <v>0</v>
      </c>
      <c r="M44" s="89">
        <f t="shared" si="2"/>
        <v>2200</v>
      </c>
      <c r="N44" s="86"/>
    </row>
    <row r="45" spans="1:14" s="101" customFormat="1" ht="78.75">
      <c r="A45" s="87"/>
      <c r="B45" s="93" t="s">
        <v>282</v>
      </c>
      <c r="C45" s="89">
        <f>'[1]додаток 3'!C59</f>
        <v>62100</v>
      </c>
      <c r="D45" s="90">
        <f>'[1]додаток 3'!D59</f>
        <v>45600</v>
      </c>
      <c r="E45" s="90">
        <f>'[1]додаток 3'!E59</f>
        <v>0</v>
      </c>
      <c r="F45" s="89">
        <f>'[1]додаток 3'!F59</f>
        <v>0</v>
      </c>
      <c r="G45" s="89">
        <f>'[1]додаток 3'!G59</f>
        <v>0</v>
      </c>
      <c r="H45" s="89">
        <f>'[1]додаток 3'!H59</f>
        <v>0</v>
      </c>
      <c r="I45" s="89">
        <f>'[1]додаток 3'!I59</f>
        <v>0</v>
      </c>
      <c r="J45" s="89">
        <f>'[1]додаток 3'!J59</f>
        <v>0</v>
      </c>
      <c r="K45" s="89">
        <f>'[1]додаток 3'!K59</f>
        <v>0</v>
      </c>
      <c r="L45" s="89">
        <f>'[1]додаток 3'!L59</f>
        <v>0</v>
      </c>
      <c r="M45" s="89">
        <f t="shared" si="2"/>
        <v>62100</v>
      </c>
      <c r="N45" s="86"/>
    </row>
    <row r="46" spans="1:14" s="101" customFormat="1" ht="131.25" customHeight="1">
      <c r="A46" s="87"/>
      <c r="B46" s="93" t="s">
        <v>283</v>
      </c>
      <c r="C46" s="89">
        <f>'[1]додаток 3'!C60</f>
        <v>-70010</v>
      </c>
      <c r="D46" s="90">
        <f>'[1]додаток 3'!D60</f>
        <v>0</v>
      </c>
      <c r="E46" s="90">
        <f>'[1]додаток 3'!E60</f>
        <v>0</v>
      </c>
      <c r="F46" s="89">
        <f>'[1]додаток 3'!F60</f>
        <v>0</v>
      </c>
      <c r="G46" s="89">
        <f>'[1]додаток 3'!G60</f>
        <v>0</v>
      </c>
      <c r="H46" s="89">
        <f>'[1]додаток 3'!H60</f>
        <v>0</v>
      </c>
      <c r="I46" s="89">
        <f>'[1]додаток 3'!I60</f>
        <v>0</v>
      </c>
      <c r="J46" s="89">
        <f>'[1]додаток 3'!J60</f>
        <v>0</v>
      </c>
      <c r="K46" s="89">
        <f>'[1]додаток 3'!K60</f>
        <v>0</v>
      </c>
      <c r="L46" s="89">
        <f>'[1]додаток 3'!L60</f>
        <v>0</v>
      </c>
      <c r="M46" s="89">
        <f t="shared" si="2"/>
        <v>-70010</v>
      </c>
      <c r="N46" s="86"/>
    </row>
    <row r="47" spans="1:14" s="101" customFormat="1" ht="117" customHeight="1">
      <c r="A47" s="87"/>
      <c r="B47" s="103" t="s">
        <v>284</v>
      </c>
      <c r="C47" s="89">
        <f>'[1]додаток 3'!C61</f>
        <v>838200</v>
      </c>
      <c r="D47" s="90">
        <f>'[1]додаток 3'!D61</f>
        <v>0</v>
      </c>
      <c r="E47" s="90">
        <f>'[1]додаток 3'!E61</f>
        <v>0</v>
      </c>
      <c r="F47" s="89">
        <f>'[1]додаток 3'!F61</f>
        <v>0</v>
      </c>
      <c r="G47" s="89">
        <f>'[1]додаток 3'!G61</f>
        <v>0</v>
      </c>
      <c r="H47" s="89">
        <f>'[1]додаток 3'!H61</f>
        <v>0</v>
      </c>
      <c r="I47" s="89">
        <f>'[1]додаток 3'!I61</f>
        <v>0</v>
      </c>
      <c r="J47" s="89">
        <f>'[1]додаток 3'!J61</f>
        <v>0</v>
      </c>
      <c r="K47" s="89">
        <f>'[1]додаток 3'!K61</f>
        <v>0</v>
      </c>
      <c r="L47" s="89">
        <f>'[1]додаток 3'!L61</f>
        <v>0</v>
      </c>
      <c r="M47" s="89">
        <f t="shared" si="2"/>
        <v>838200</v>
      </c>
      <c r="N47" s="86"/>
    </row>
    <row r="48" spans="1:14" ht="15.75">
      <c r="A48" s="87" t="s">
        <v>285</v>
      </c>
      <c r="B48" s="93" t="s">
        <v>286</v>
      </c>
      <c r="C48" s="89">
        <f>'[1]додаток 3'!C62</f>
        <v>0</v>
      </c>
      <c r="D48" s="90">
        <f>'[1]додаток 3'!D62</f>
        <v>2300</v>
      </c>
      <c r="E48" s="90">
        <f>'[1]додаток 3'!E62</f>
        <v>0</v>
      </c>
      <c r="F48" s="89">
        <f>'[1]додаток 3'!F62</f>
        <v>0</v>
      </c>
      <c r="G48" s="89">
        <f>'[1]додаток 3'!G62</f>
        <v>0</v>
      </c>
      <c r="H48" s="89">
        <f>'[1]додаток 3'!H62</f>
        <v>0</v>
      </c>
      <c r="I48" s="89">
        <f>'[1]додаток 3'!I62</f>
        <v>0</v>
      </c>
      <c r="J48" s="89">
        <f>'[1]додаток 3'!J62</f>
        <v>0</v>
      </c>
      <c r="K48" s="89">
        <f>'[1]додаток 3'!K62</f>
        <v>0</v>
      </c>
      <c r="L48" s="89">
        <f>'[1]додаток 3'!L62</f>
        <v>0</v>
      </c>
      <c r="M48" s="89">
        <f t="shared" si="2"/>
        <v>0</v>
      </c>
      <c r="N48" s="86"/>
    </row>
    <row r="49" spans="1:14" ht="30" customHeight="1">
      <c r="A49" s="87" t="s">
        <v>287</v>
      </c>
      <c r="B49" s="104" t="s">
        <v>288</v>
      </c>
      <c r="C49" s="89">
        <f>'[1]додаток 3'!C63</f>
        <v>65000</v>
      </c>
      <c r="D49" s="90">
        <f>'[1]додаток 3'!D63</f>
        <v>0</v>
      </c>
      <c r="E49" s="90">
        <f>'[1]додаток 3'!E63</f>
        <v>0</v>
      </c>
      <c r="F49" s="89">
        <f>'[1]додаток 3'!F63</f>
        <v>0</v>
      </c>
      <c r="G49" s="89">
        <f>'[1]додаток 3'!G63</f>
        <v>0</v>
      </c>
      <c r="H49" s="89">
        <f>'[1]додаток 3'!H63</f>
        <v>0</v>
      </c>
      <c r="I49" s="89">
        <f>'[1]додаток 3'!I63</f>
        <v>0</v>
      </c>
      <c r="J49" s="89">
        <f>'[1]додаток 3'!J63</f>
        <v>0</v>
      </c>
      <c r="K49" s="89">
        <f>'[1]додаток 3'!K63</f>
        <v>0</v>
      </c>
      <c r="L49" s="89">
        <f>'[1]додаток 3'!L63</f>
        <v>0</v>
      </c>
      <c r="M49" s="89">
        <f t="shared" si="2"/>
        <v>65000</v>
      </c>
      <c r="N49" s="86"/>
    </row>
    <row r="50" spans="1:14" s="105" customFormat="1" ht="31.5">
      <c r="A50" s="83" t="s">
        <v>289</v>
      </c>
      <c r="B50" s="91" t="s">
        <v>290</v>
      </c>
      <c r="C50" s="85">
        <f>C51+C55+C56+C57+C58+C59+C61+C62+C63+C65+C64</f>
        <v>934500</v>
      </c>
      <c r="D50" s="85">
        <f aca="true" t="shared" si="4" ref="D50:L50">D51+D55+D56+D57+D58+D59+D61+D62+D63+D65+D64</f>
        <v>376986</v>
      </c>
      <c r="E50" s="85">
        <f t="shared" si="4"/>
        <v>181300</v>
      </c>
      <c r="F50" s="85">
        <f t="shared" si="4"/>
        <v>3612000</v>
      </c>
      <c r="G50" s="85">
        <f t="shared" si="4"/>
        <v>0</v>
      </c>
      <c r="H50" s="85">
        <f t="shared" si="4"/>
        <v>0</v>
      </c>
      <c r="I50" s="85">
        <f t="shared" si="4"/>
        <v>0</v>
      </c>
      <c r="J50" s="85">
        <f t="shared" si="4"/>
        <v>3612000</v>
      </c>
      <c r="K50" s="85">
        <f t="shared" si="4"/>
        <v>3612000</v>
      </c>
      <c r="L50" s="85">
        <f t="shared" si="4"/>
        <v>3612000</v>
      </c>
      <c r="M50" s="85">
        <f>F50+C50</f>
        <v>4546500</v>
      </c>
      <c r="N50" s="86"/>
    </row>
    <row r="51" spans="1:14" s="105" customFormat="1" ht="34.5" customHeight="1">
      <c r="A51" s="106" t="s">
        <v>291</v>
      </c>
      <c r="B51" s="100" t="s">
        <v>292</v>
      </c>
      <c r="C51" s="89">
        <f>'[1]додаток 3'!C67</f>
        <v>511000</v>
      </c>
      <c r="D51" s="90">
        <f>'[1]додаток 3'!D67</f>
        <v>0</v>
      </c>
      <c r="E51" s="90">
        <f>'[1]додаток 3'!E67</f>
        <v>0</v>
      </c>
      <c r="F51" s="89">
        <f>'[1]додаток 3'!F67</f>
        <v>0</v>
      </c>
      <c r="G51" s="90">
        <f>'[1]додаток 3'!G67</f>
        <v>0</v>
      </c>
      <c r="H51" s="90">
        <f>'[1]додаток 3'!H67</f>
        <v>0</v>
      </c>
      <c r="I51" s="90">
        <f>'[1]додаток 3'!I67</f>
        <v>0</v>
      </c>
      <c r="J51" s="90">
        <f>'[1]додаток 3'!J67</f>
        <v>0</v>
      </c>
      <c r="K51" s="90">
        <f>'[1]додаток 3'!K67</f>
        <v>0</v>
      </c>
      <c r="L51" s="90">
        <f>'[1]додаток 3'!L67</f>
        <v>0</v>
      </c>
      <c r="M51" s="89">
        <f>C51+F51</f>
        <v>511000</v>
      </c>
      <c r="N51" s="86"/>
    </row>
    <row r="52" spans="1:14" s="105" customFormat="1" ht="51" customHeight="1">
      <c r="A52" s="106"/>
      <c r="B52" s="100" t="s">
        <v>293</v>
      </c>
      <c r="C52" s="89">
        <f>'[1]додаток 3'!C68</f>
        <v>490000</v>
      </c>
      <c r="D52" s="90">
        <f>'[1]додаток 3'!D68</f>
        <v>0</v>
      </c>
      <c r="E52" s="90">
        <f>'[1]додаток 3'!E68</f>
        <v>0</v>
      </c>
      <c r="F52" s="89">
        <f>'[1]додаток 3'!F68</f>
        <v>0</v>
      </c>
      <c r="G52" s="90">
        <f>'[1]додаток 3'!G68</f>
        <v>0</v>
      </c>
      <c r="H52" s="90">
        <f>'[1]додаток 3'!H68</f>
        <v>0</v>
      </c>
      <c r="I52" s="90">
        <f>'[1]додаток 3'!I68</f>
        <v>0</v>
      </c>
      <c r="J52" s="90">
        <f>'[1]додаток 3'!J68</f>
        <v>0</v>
      </c>
      <c r="K52" s="90">
        <f>'[1]додаток 3'!K68</f>
        <v>0</v>
      </c>
      <c r="L52" s="90">
        <f>'[1]додаток 3'!L68</f>
        <v>0</v>
      </c>
      <c r="M52" s="89">
        <f aca="true" t="shared" si="5" ref="M52:M65">C52+F52</f>
        <v>490000</v>
      </c>
      <c r="N52" s="86"/>
    </row>
    <row r="53" spans="1:14" s="105" customFormat="1" ht="47.25">
      <c r="A53" s="106" t="s">
        <v>157</v>
      </c>
      <c r="B53" s="93" t="s">
        <v>294</v>
      </c>
      <c r="C53" s="89">
        <f>'[1]додаток 3'!C69</f>
        <v>20000</v>
      </c>
      <c r="D53" s="89">
        <f>'[1]додаток 3'!D69</f>
        <v>0</v>
      </c>
      <c r="E53" s="89">
        <f>'[1]додаток 3'!E69</f>
        <v>0</v>
      </c>
      <c r="F53" s="89">
        <f>'[1]додаток 3'!F69</f>
        <v>0</v>
      </c>
      <c r="G53" s="89">
        <f>'[1]додаток 3'!G69</f>
        <v>0</v>
      </c>
      <c r="H53" s="89">
        <f>'[1]додаток 3'!H69</f>
        <v>0</v>
      </c>
      <c r="I53" s="89">
        <f>'[1]додаток 3'!I69</f>
        <v>0</v>
      </c>
      <c r="J53" s="89">
        <f>'[1]додаток 3'!J69</f>
        <v>0</v>
      </c>
      <c r="K53" s="89">
        <f>'[1]додаток 3'!K69</f>
        <v>0</v>
      </c>
      <c r="L53" s="89">
        <f>'[1]додаток 3'!L69</f>
        <v>0</v>
      </c>
      <c r="M53" s="89">
        <f t="shared" si="5"/>
        <v>20000</v>
      </c>
      <c r="N53" s="86"/>
    </row>
    <row r="54" spans="1:14" s="105" customFormat="1" ht="31.5">
      <c r="A54" s="106"/>
      <c r="B54" s="100" t="s">
        <v>295</v>
      </c>
      <c r="C54" s="89">
        <f>'[1]додаток 3'!C70</f>
        <v>21000</v>
      </c>
      <c r="D54" s="90">
        <f>'[1]додаток 3'!D70</f>
        <v>0</v>
      </c>
      <c r="E54" s="90">
        <f>'[1]додаток 3'!E70</f>
        <v>0</v>
      </c>
      <c r="F54" s="89">
        <f>'[1]додаток 3'!F70</f>
        <v>0</v>
      </c>
      <c r="G54" s="90">
        <f>'[1]додаток 3'!G70</f>
        <v>0</v>
      </c>
      <c r="H54" s="90">
        <f>'[1]додаток 3'!H70</f>
        <v>0</v>
      </c>
      <c r="I54" s="90">
        <f>'[1]додаток 3'!I70</f>
        <v>0</v>
      </c>
      <c r="J54" s="90">
        <f>'[1]додаток 3'!J70</f>
        <v>0</v>
      </c>
      <c r="K54" s="90">
        <f>'[1]додаток 3'!K70</f>
        <v>0</v>
      </c>
      <c r="L54" s="90">
        <f>'[1]додаток 3'!L70</f>
        <v>0</v>
      </c>
      <c r="M54" s="89">
        <f t="shared" si="5"/>
        <v>21000</v>
      </c>
      <c r="N54" s="86"/>
    </row>
    <row r="55" spans="1:14" s="105" customFormat="1" ht="63">
      <c r="A55" s="87" t="s">
        <v>296</v>
      </c>
      <c r="B55" s="100" t="s">
        <v>297</v>
      </c>
      <c r="C55" s="89">
        <f>'[1]додаток 3'!C71</f>
        <v>-102900</v>
      </c>
      <c r="D55" s="90">
        <f>'[1]додаток 3'!D71</f>
        <v>0</v>
      </c>
      <c r="E55" s="90">
        <f>'[1]додаток 3'!E71</f>
        <v>0</v>
      </c>
      <c r="F55" s="89">
        <f>'[1]додаток 3'!F71</f>
        <v>0</v>
      </c>
      <c r="G55" s="90">
        <f>'[1]додаток 3'!G71</f>
        <v>0</v>
      </c>
      <c r="H55" s="90">
        <f>'[1]додаток 3'!H71</f>
        <v>0</v>
      </c>
      <c r="I55" s="90">
        <f>'[1]додаток 3'!I71</f>
        <v>0</v>
      </c>
      <c r="J55" s="90">
        <f>'[1]додаток 3'!J71</f>
        <v>0</v>
      </c>
      <c r="K55" s="90">
        <f>'[1]додаток 3'!K71</f>
        <v>0</v>
      </c>
      <c r="L55" s="90">
        <f>'[1]додаток 3'!L71</f>
        <v>0</v>
      </c>
      <c r="M55" s="89">
        <f t="shared" si="5"/>
        <v>-102900</v>
      </c>
      <c r="N55" s="86"/>
    </row>
    <row r="56" spans="1:14" s="105" customFormat="1" ht="47.25">
      <c r="A56" s="87" t="s">
        <v>298</v>
      </c>
      <c r="B56" s="93" t="s">
        <v>299</v>
      </c>
      <c r="C56" s="89">
        <f>'[1]додаток 3'!C72</f>
        <v>-127000</v>
      </c>
      <c r="D56" s="90">
        <f>'[1]додаток 3'!D72</f>
        <v>0</v>
      </c>
      <c r="E56" s="90">
        <f>'[1]додаток 3'!E72</f>
        <v>0</v>
      </c>
      <c r="F56" s="89">
        <f>'[1]додаток 3'!F72</f>
        <v>0</v>
      </c>
      <c r="G56" s="90">
        <f>'[1]додаток 3'!G72</f>
        <v>0</v>
      </c>
      <c r="H56" s="90">
        <f>'[1]додаток 3'!H72</f>
        <v>0</v>
      </c>
      <c r="I56" s="90">
        <f>'[1]додаток 3'!I72</f>
        <v>0</v>
      </c>
      <c r="J56" s="90">
        <f>'[1]додаток 3'!J72</f>
        <v>0</v>
      </c>
      <c r="K56" s="90">
        <f>'[1]додаток 3'!K72</f>
        <v>0</v>
      </c>
      <c r="L56" s="90">
        <f>'[1]додаток 3'!L72</f>
        <v>0</v>
      </c>
      <c r="M56" s="89">
        <f t="shared" si="5"/>
        <v>-127000</v>
      </c>
      <c r="N56" s="86"/>
    </row>
    <row r="57" spans="1:14" s="105" customFormat="1" ht="31.5">
      <c r="A57" s="87" t="s">
        <v>300</v>
      </c>
      <c r="B57" s="93" t="s">
        <v>301</v>
      </c>
      <c r="C57" s="89">
        <f>'[1]додаток 3'!C73</f>
        <v>43540</v>
      </c>
      <c r="D57" s="90">
        <f>'[1]додаток 3'!D73</f>
        <v>21000</v>
      </c>
      <c r="E57" s="90">
        <f>'[1]додаток 3'!E73</f>
        <v>22800</v>
      </c>
      <c r="F57" s="89">
        <f>'[1]додаток 3'!F73</f>
        <v>0</v>
      </c>
      <c r="G57" s="90">
        <f>'[1]додаток 3'!G73</f>
        <v>0</v>
      </c>
      <c r="H57" s="90">
        <f>'[1]додаток 3'!H73</f>
        <v>0</v>
      </c>
      <c r="I57" s="90">
        <f>'[1]додаток 3'!I73</f>
        <v>0</v>
      </c>
      <c r="J57" s="90">
        <f>'[1]додаток 3'!J73</f>
        <v>0</v>
      </c>
      <c r="K57" s="90">
        <f>'[1]додаток 3'!K73</f>
        <v>0</v>
      </c>
      <c r="L57" s="90">
        <f>'[1]додаток 3'!L73</f>
        <v>0</v>
      </c>
      <c r="M57" s="89">
        <f t="shared" si="5"/>
        <v>43540</v>
      </c>
      <c r="N57" s="86"/>
    </row>
    <row r="58" spans="1:14" s="105" customFormat="1" ht="64.5" customHeight="1">
      <c r="A58" s="87" t="s">
        <v>302</v>
      </c>
      <c r="B58" s="107" t="s">
        <v>303</v>
      </c>
      <c r="C58" s="89">
        <f>'[1]додаток 3'!C74</f>
        <v>345530</v>
      </c>
      <c r="D58" s="90">
        <f>'[1]додаток 3'!D74</f>
        <v>144240</v>
      </c>
      <c r="E58" s="90">
        <f>'[1]додаток 3'!E74</f>
        <v>150000</v>
      </c>
      <c r="F58" s="89">
        <f>'[1]додаток 3'!F74</f>
        <v>0</v>
      </c>
      <c r="G58" s="90">
        <f>'[1]додаток 3'!G74</f>
        <v>0</v>
      </c>
      <c r="H58" s="90">
        <f>'[1]додаток 3'!H74</f>
        <v>0</v>
      </c>
      <c r="I58" s="90">
        <f>'[1]додаток 3'!I74</f>
        <v>0</v>
      </c>
      <c r="J58" s="90">
        <f>'[1]додаток 3'!J74</f>
        <v>0</v>
      </c>
      <c r="K58" s="90">
        <f>'[1]додаток 3'!K74</f>
        <v>0</v>
      </c>
      <c r="L58" s="90">
        <f>'[1]додаток 3'!L74</f>
        <v>0</v>
      </c>
      <c r="M58" s="89">
        <f t="shared" si="5"/>
        <v>345530</v>
      </c>
      <c r="N58" s="86"/>
    </row>
    <row r="59" spans="1:14" s="105" customFormat="1" ht="47.25">
      <c r="A59" s="87" t="s">
        <v>304</v>
      </c>
      <c r="B59" s="95" t="s">
        <v>305</v>
      </c>
      <c r="C59" s="89">
        <f>'[1]додаток 3'!C33</f>
        <v>0</v>
      </c>
      <c r="D59" s="90">
        <f>'[1]додаток 3'!D33</f>
        <v>0</v>
      </c>
      <c r="E59" s="90">
        <f>'[1]додаток 3'!E33</f>
        <v>0</v>
      </c>
      <c r="F59" s="89">
        <f>'[1]додаток 3'!F33</f>
        <v>3612000</v>
      </c>
      <c r="G59" s="90">
        <f>'[1]додаток 3'!G33</f>
        <v>0</v>
      </c>
      <c r="H59" s="90">
        <f>'[1]додаток 3'!H33</f>
        <v>0</v>
      </c>
      <c r="I59" s="90">
        <f>'[1]додаток 3'!I33</f>
        <v>0</v>
      </c>
      <c r="J59" s="90">
        <f>'[1]додаток 3'!J33</f>
        <v>3612000</v>
      </c>
      <c r="K59" s="90">
        <f>'[1]додаток 3'!K33</f>
        <v>3612000</v>
      </c>
      <c r="L59" s="90">
        <f>'[1]додаток 3'!L33</f>
        <v>3612000</v>
      </c>
      <c r="M59" s="89">
        <f t="shared" si="5"/>
        <v>3612000</v>
      </c>
      <c r="N59" s="86"/>
    </row>
    <row r="60" spans="1:14" s="105" customFormat="1" ht="110.25">
      <c r="A60" s="87"/>
      <c r="B60" s="43" t="s">
        <v>306</v>
      </c>
      <c r="C60" s="89"/>
      <c r="D60" s="90"/>
      <c r="E60" s="90"/>
      <c r="F60" s="89">
        <f>'[1]додаток 3'!F34</f>
        <v>3612000</v>
      </c>
      <c r="G60" s="89">
        <f>'[1]додаток 3'!G34</f>
        <v>0</v>
      </c>
      <c r="H60" s="89">
        <f>'[1]додаток 3'!H34</f>
        <v>0</v>
      </c>
      <c r="I60" s="89">
        <f>'[1]додаток 3'!I34</f>
        <v>0</v>
      </c>
      <c r="J60" s="90">
        <f>'[1]додаток 3'!J34</f>
        <v>3612000</v>
      </c>
      <c r="K60" s="90">
        <f>'[1]додаток 3'!K34</f>
        <v>3612000</v>
      </c>
      <c r="L60" s="90">
        <f>'[1]додаток 3'!L34</f>
        <v>3612000</v>
      </c>
      <c r="M60" s="89">
        <f t="shared" si="5"/>
        <v>3612000</v>
      </c>
      <c r="N60" s="86"/>
    </row>
    <row r="61" spans="1:14" s="105" customFormat="1" ht="47.25">
      <c r="A61" s="87" t="s">
        <v>307</v>
      </c>
      <c r="B61" s="95" t="s">
        <v>308</v>
      </c>
      <c r="C61" s="89">
        <f>'[1]додаток 3'!C35</f>
        <v>34643.4</v>
      </c>
      <c r="D61" s="90">
        <f>'[1]додаток 3'!D35</f>
        <v>0</v>
      </c>
      <c r="E61" s="90">
        <f>'[1]додаток 3'!E35</f>
        <v>0</v>
      </c>
      <c r="F61" s="89">
        <f>'[1]додаток 3'!F35</f>
        <v>0</v>
      </c>
      <c r="G61" s="90">
        <f>'[1]додаток 3'!G35</f>
        <v>0</v>
      </c>
      <c r="H61" s="90">
        <f>'[1]додаток 3'!H35</f>
        <v>0</v>
      </c>
      <c r="I61" s="90">
        <f>'[1]додаток 3'!I35</f>
        <v>0</v>
      </c>
      <c r="J61" s="90">
        <f>'[1]додаток 3'!J35</f>
        <v>0</v>
      </c>
      <c r="K61" s="90">
        <f>'[1]додаток 3'!K35</f>
        <v>0</v>
      </c>
      <c r="L61" s="90">
        <f>'[1]додаток 3'!L35</f>
        <v>0</v>
      </c>
      <c r="M61" s="89">
        <f t="shared" si="5"/>
        <v>34643.4</v>
      </c>
      <c r="N61" s="86"/>
    </row>
    <row r="62" spans="1:14" s="105" customFormat="1" ht="132" customHeight="1">
      <c r="A62" s="87" t="s">
        <v>309</v>
      </c>
      <c r="B62" s="95" t="s">
        <v>310</v>
      </c>
      <c r="C62" s="89">
        <f>'[1]додаток 3'!C36</f>
        <v>-34643.4</v>
      </c>
      <c r="D62" s="90">
        <f>'[1]додаток 3'!D36</f>
        <v>0</v>
      </c>
      <c r="E62" s="90">
        <f>'[1]додаток 3'!E36</f>
        <v>0</v>
      </c>
      <c r="F62" s="89">
        <f>'[1]додаток 3'!F36</f>
        <v>0</v>
      </c>
      <c r="G62" s="90">
        <f>'[1]додаток 3'!G36</f>
        <v>0</v>
      </c>
      <c r="H62" s="90">
        <f>'[1]додаток 3'!H36</f>
        <v>0</v>
      </c>
      <c r="I62" s="90">
        <f>'[1]додаток 3'!I36</f>
        <v>0</v>
      </c>
      <c r="J62" s="90">
        <f>'[1]додаток 3'!J36</f>
        <v>0</v>
      </c>
      <c r="K62" s="90">
        <f>'[1]додаток 3'!K36</f>
        <v>0</v>
      </c>
      <c r="L62" s="90">
        <f>'[1]додаток 3'!L36</f>
        <v>0</v>
      </c>
      <c r="M62" s="89">
        <f t="shared" si="5"/>
        <v>-34643.4</v>
      </c>
      <c r="N62" s="86"/>
    </row>
    <row r="63" spans="1:14" s="105" customFormat="1" ht="66" customHeight="1">
      <c r="A63" s="87" t="s">
        <v>311</v>
      </c>
      <c r="B63" s="108" t="s">
        <v>312</v>
      </c>
      <c r="C63" s="89">
        <f>'[1]додаток 3'!C75</f>
        <v>248060</v>
      </c>
      <c r="D63" s="90">
        <f>'[1]додаток 3'!D75</f>
        <v>206046</v>
      </c>
      <c r="E63" s="90">
        <f>'[1]додаток 3'!E75</f>
        <v>0</v>
      </c>
      <c r="F63" s="89">
        <f>'[1]додаток 3'!F75</f>
        <v>0</v>
      </c>
      <c r="G63" s="90">
        <f>'[1]додаток 3'!G75</f>
        <v>0</v>
      </c>
      <c r="H63" s="90">
        <f>'[1]додаток 3'!H75</f>
        <v>0</v>
      </c>
      <c r="I63" s="90">
        <f>'[1]додаток 3'!I75</f>
        <v>0</v>
      </c>
      <c r="J63" s="90">
        <f>'[1]додаток 3'!J75</f>
        <v>0</v>
      </c>
      <c r="K63" s="90">
        <f>'[1]додаток 3'!K75</f>
        <v>0</v>
      </c>
      <c r="L63" s="90">
        <f>'[1]додаток 3'!L75</f>
        <v>0</v>
      </c>
      <c r="M63" s="89">
        <f t="shared" si="5"/>
        <v>248060</v>
      </c>
      <c r="N63" s="86"/>
    </row>
    <row r="64" spans="1:14" s="105" customFormat="1" ht="47.25">
      <c r="A64" s="87" t="s">
        <v>313</v>
      </c>
      <c r="B64" s="108" t="s">
        <v>314</v>
      </c>
      <c r="C64" s="89">
        <f>'[1]додаток 3'!C76</f>
        <v>8500</v>
      </c>
      <c r="D64" s="89">
        <f>'[1]додаток 3'!D76</f>
        <v>0</v>
      </c>
      <c r="E64" s="90">
        <f>'[1]додаток 3'!E76</f>
        <v>8500</v>
      </c>
      <c r="F64" s="89">
        <f>'[1]додаток 3'!F76</f>
        <v>0</v>
      </c>
      <c r="G64" s="89">
        <f>'[1]додаток 3'!G76</f>
        <v>0</v>
      </c>
      <c r="H64" s="89">
        <f>'[1]додаток 3'!H76</f>
        <v>0</v>
      </c>
      <c r="I64" s="89">
        <f>'[1]додаток 3'!I76</f>
        <v>0</v>
      </c>
      <c r="J64" s="89">
        <f>'[1]додаток 3'!J76</f>
        <v>0</v>
      </c>
      <c r="K64" s="89">
        <f>'[1]додаток 3'!K76</f>
        <v>0</v>
      </c>
      <c r="L64" s="89">
        <f>'[1]додаток 3'!L76</f>
        <v>0</v>
      </c>
      <c r="M64" s="89">
        <f t="shared" si="5"/>
        <v>8500</v>
      </c>
      <c r="N64" s="86"/>
    </row>
    <row r="65" spans="1:14" s="105" customFormat="1" ht="15.75">
      <c r="A65" s="87" t="s">
        <v>315</v>
      </c>
      <c r="B65" s="109" t="s">
        <v>316</v>
      </c>
      <c r="C65" s="89">
        <f>'[1]додаток 3'!C77</f>
        <v>7770</v>
      </c>
      <c r="D65" s="90">
        <f>'[1]додаток 3'!D77</f>
        <v>5700</v>
      </c>
      <c r="E65" s="90">
        <f>'[1]додаток 3'!E77</f>
        <v>0</v>
      </c>
      <c r="F65" s="89">
        <f>'[1]додаток 3'!F77</f>
        <v>0</v>
      </c>
      <c r="G65" s="90">
        <f>'[1]додаток 3'!G77</f>
        <v>0</v>
      </c>
      <c r="H65" s="90">
        <f>'[1]додаток 3'!H77</f>
        <v>0</v>
      </c>
      <c r="I65" s="90">
        <f>'[1]додаток 3'!I77</f>
        <v>0</v>
      </c>
      <c r="J65" s="90">
        <f>'[1]додаток 3'!J77</f>
        <v>0</v>
      </c>
      <c r="K65" s="90">
        <f>'[1]додаток 3'!K77</f>
        <v>0</v>
      </c>
      <c r="L65" s="90">
        <f>'[1]додаток 3'!L77</f>
        <v>0</v>
      </c>
      <c r="M65" s="89">
        <f t="shared" si="5"/>
        <v>7770</v>
      </c>
      <c r="N65" s="86"/>
    </row>
    <row r="66" spans="1:14" s="105" customFormat="1" ht="15.75">
      <c r="A66" s="83">
        <v>110000</v>
      </c>
      <c r="B66" s="91" t="s">
        <v>317</v>
      </c>
      <c r="C66" s="85">
        <f>C67+C68+C69+C70+C71</f>
        <v>-181000</v>
      </c>
      <c r="D66" s="85">
        <f aca="true" t="shared" si="6" ref="D66:L66">D67+D68+D69+D70+D71</f>
        <v>3300</v>
      </c>
      <c r="E66" s="85">
        <f t="shared" si="6"/>
        <v>0</v>
      </c>
      <c r="F66" s="85">
        <f t="shared" si="6"/>
        <v>206000</v>
      </c>
      <c r="G66" s="85">
        <f t="shared" si="6"/>
        <v>0</v>
      </c>
      <c r="H66" s="85">
        <f t="shared" si="6"/>
        <v>0</v>
      </c>
      <c r="I66" s="85">
        <f t="shared" si="6"/>
        <v>0</v>
      </c>
      <c r="J66" s="85">
        <f t="shared" si="6"/>
        <v>206000</v>
      </c>
      <c r="K66" s="85">
        <f t="shared" si="6"/>
        <v>206000</v>
      </c>
      <c r="L66" s="85">
        <f t="shared" si="6"/>
        <v>206000</v>
      </c>
      <c r="M66" s="85">
        <f>F66+C66</f>
        <v>25000</v>
      </c>
      <c r="N66" s="86"/>
    </row>
    <row r="67" spans="1:14" s="105" customFormat="1" ht="15.75">
      <c r="A67" s="110" t="s">
        <v>318</v>
      </c>
      <c r="B67" s="111" t="s">
        <v>319</v>
      </c>
      <c r="C67" s="89">
        <f>'[1]додаток 3'!C79</f>
        <v>25000</v>
      </c>
      <c r="D67" s="90">
        <f>'[1]додаток 3'!D79</f>
        <v>0</v>
      </c>
      <c r="E67" s="90">
        <f>'[1]додаток 3'!E79</f>
        <v>0</v>
      </c>
      <c r="F67" s="89">
        <f>'[1]додаток 3'!F79</f>
        <v>200000</v>
      </c>
      <c r="G67" s="90">
        <f>'[1]додаток 3'!G79</f>
        <v>0</v>
      </c>
      <c r="H67" s="90">
        <f>'[1]додаток 3'!H79</f>
        <v>0</v>
      </c>
      <c r="I67" s="90">
        <f>'[1]додаток 3'!I79</f>
        <v>0</v>
      </c>
      <c r="J67" s="90">
        <f>'[1]додаток 3'!J79</f>
        <v>200000</v>
      </c>
      <c r="K67" s="90">
        <f>'[1]додаток 3'!K79</f>
        <v>200000</v>
      </c>
      <c r="L67" s="90">
        <f>'[1]додаток 3'!L79</f>
        <v>200000</v>
      </c>
      <c r="M67" s="89">
        <f>C67+F67</f>
        <v>225000</v>
      </c>
      <c r="N67" s="86"/>
    </row>
    <row r="68" spans="1:14" s="105" customFormat="1" ht="51.75" customHeight="1">
      <c r="A68" s="87" t="s">
        <v>320</v>
      </c>
      <c r="B68" s="95" t="s">
        <v>321</v>
      </c>
      <c r="C68" s="89">
        <f>'[1]додаток 3'!C80</f>
        <v>30000</v>
      </c>
      <c r="D68" s="90">
        <f>'[1]додаток 3'!D80</f>
        <v>0</v>
      </c>
      <c r="E68" s="90">
        <f>'[1]додаток 3'!E80</f>
        <v>0</v>
      </c>
      <c r="F68" s="89">
        <f>'[1]додаток 3'!F80</f>
        <v>-50000</v>
      </c>
      <c r="G68" s="90">
        <f>'[1]додаток 3'!G80</f>
        <v>0</v>
      </c>
      <c r="H68" s="90">
        <f>'[1]додаток 3'!H80</f>
        <v>0</v>
      </c>
      <c r="I68" s="90">
        <f>'[1]додаток 3'!I80</f>
        <v>0</v>
      </c>
      <c r="J68" s="90">
        <f>'[1]додаток 3'!J80</f>
        <v>-50000</v>
      </c>
      <c r="K68" s="90">
        <f>'[1]додаток 3'!K80</f>
        <v>-50000</v>
      </c>
      <c r="L68" s="90">
        <f>'[1]додаток 3'!L80</f>
        <v>-50000</v>
      </c>
      <c r="M68" s="89">
        <f>C68+F68</f>
        <v>-20000</v>
      </c>
      <c r="N68" s="86"/>
    </row>
    <row r="69" spans="1:14" s="105" customFormat="1" ht="15.75">
      <c r="A69" s="87" t="s">
        <v>322</v>
      </c>
      <c r="B69" s="95" t="s">
        <v>323</v>
      </c>
      <c r="C69" s="89">
        <f>'[1]додаток 3'!C81+'[1]додаток 3'!C64</f>
        <v>-21500</v>
      </c>
      <c r="D69" s="90">
        <f>'[1]додаток 3'!D81+'[1]додаток 3'!D64</f>
        <v>3300</v>
      </c>
      <c r="E69" s="90">
        <f>'[1]додаток 3'!E81+'[1]додаток 3'!E64</f>
        <v>0</v>
      </c>
      <c r="F69" s="89">
        <f>'[1]додаток 3'!F81+'[1]додаток 3'!F64</f>
        <v>56000</v>
      </c>
      <c r="G69" s="90">
        <f>'[1]додаток 3'!G81+'[1]додаток 3'!G64</f>
        <v>0</v>
      </c>
      <c r="H69" s="90">
        <f>'[1]додаток 3'!H81+'[1]додаток 3'!H64</f>
        <v>0</v>
      </c>
      <c r="I69" s="90">
        <f>'[1]додаток 3'!I81+'[1]додаток 3'!I64</f>
        <v>0</v>
      </c>
      <c r="J69" s="90">
        <f>'[1]додаток 3'!J81+'[1]додаток 3'!J64</f>
        <v>56000</v>
      </c>
      <c r="K69" s="90">
        <f>'[1]додаток 3'!K81+'[1]додаток 3'!K64</f>
        <v>56000</v>
      </c>
      <c r="L69" s="90">
        <f>'[1]додаток 3'!L81+'[1]додаток 3'!L64</f>
        <v>56000</v>
      </c>
      <c r="M69" s="89">
        <f>C69+F69</f>
        <v>34500</v>
      </c>
      <c r="N69" s="86"/>
    </row>
    <row r="70" spans="1:14" s="105" customFormat="1" ht="15.75">
      <c r="A70" s="87" t="s">
        <v>324</v>
      </c>
      <c r="B70" s="112" t="s">
        <v>325</v>
      </c>
      <c r="C70" s="89">
        <f>'[1]додаток 3'!C82</f>
        <v>-202500</v>
      </c>
      <c r="D70" s="90">
        <f>'[1]додаток 3'!D82</f>
        <v>0</v>
      </c>
      <c r="E70" s="90">
        <f>'[1]додаток 3'!E82</f>
        <v>2500</v>
      </c>
      <c r="F70" s="89">
        <f>'[1]додаток 3'!F82</f>
        <v>0</v>
      </c>
      <c r="G70" s="90">
        <f>'[1]додаток 3'!G82</f>
        <v>0</v>
      </c>
      <c r="H70" s="90">
        <f>'[1]додаток 3'!H82</f>
        <v>0</v>
      </c>
      <c r="I70" s="90">
        <f>'[1]додаток 3'!I82</f>
        <v>0</v>
      </c>
      <c r="J70" s="90">
        <f>'[1]додаток 3'!J82</f>
        <v>0</v>
      </c>
      <c r="K70" s="90">
        <f>'[1]додаток 3'!K82</f>
        <v>0</v>
      </c>
      <c r="L70" s="90">
        <f>'[1]додаток 3'!L82</f>
        <v>0</v>
      </c>
      <c r="M70" s="89">
        <f>C70+F70</f>
        <v>-202500</v>
      </c>
      <c r="N70" s="86"/>
    </row>
    <row r="71" spans="1:14" s="105" customFormat="1" ht="31.5">
      <c r="A71" s="87" t="s">
        <v>326</v>
      </c>
      <c r="B71" s="94" t="s">
        <v>327</v>
      </c>
      <c r="C71" s="89">
        <f>'[1]додаток 3'!C83</f>
        <v>-12000</v>
      </c>
      <c r="D71" s="89">
        <f>'[1]додаток 3'!D83</f>
        <v>0</v>
      </c>
      <c r="E71" s="90">
        <f>'[1]додаток 3'!E83</f>
        <v>-2500</v>
      </c>
      <c r="F71" s="89">
        <f>'[1]додаток 3'!F83</f>
        <v>0</v>
      </c>
      <c r="G71" s="89">
        <f>'[1]додаток 3'!G83</f>
        <v>0</v>
      </c>
      <c r="H71" s="89">
        <f>'[1]додаток 3'!H83</f>
        <v>0</v>
      </c>
      <c r="I71" s="89">
        <f>'[1]додаток 3'!I83</f>
        <v>0</v>
      </c>
      <c r="J71" s="89">
        <f>'[1]додаток 3'!J83</f>
        <v>0</v>
      </c>
      <c r="K71" s="89">
        <f>'[1]додаток 3'!K83</f>
        <v>0</v>
      </c>
      <c r="L71" s="89">
        <f>'[1]додаток 3'!L83</f>
        <v>0</v>
      </c>
      <c r="M71" s="89">
        <f>C71+F71</f>
        <v>-12000</v>
      </c>
      <c r="N71" s="86"/>
    </row>
    <row r="72" spans="1:14" s="105" customFormat="1" ht="15.75">
      <c r="A72" s="83">
        <v>130000</v>
      </c>
      <c r="B72" s="91" t="s">
        <v>328</v>
      </c>
      <c r="C72" s="85">
        <f>C73+C74+C77+C76+C75</f>
        <v>-25222</v>
      </c>
      <c r="D72" s="85">
        <f aca="true" t="shared" si="7" ref="D72:L72">D73+D74+D77+D76+D75</f>
        <v>18178</v>
      </c>
      <c r="E72" s="85">
        <f t="shared" si="7"/>
        <v>7000</v>
      </c>
      <c r="F72" s="85">
        <f t="shared" si="7"/>
        <v>-166534</v>
      </c>
      <c r="G72" s="85">
        <f t="shared" si="7"/>
        <v>0</v>
      </c>
      <c r="H72" s="85">
        <f t="shared" si="7"/>
        <v>0</v>
      </c>
      <c r="I72" s="85">
        <f t="shared" si="7"/>
        <v>0</v>
      </c>
      <c r="J72" s="85">
        <f t="shared" si="7"/>
        <v>-166534</v>
      </c>
      <c r="K72" s="85">
        <f t="shared" si="7"/>
        <v>-166534</v>
      </c>
      <c r="L72" s="85">
        <f t="shared" si="7"/>
        <v>-166534</v>
      </c>
      <c r="M72" s="85">
        <f>F72+C72</f>
        <v>-191756</v>
      </c>
      <c r="N72" s="86"/>
    </row>
    <row r="73" spans="1:14" s="105" customFormat="1" ht="47.25">
      <c r="A73" s="87" t="s">
        <v>329</v>
      </c>
      <c r="B73" s="93" t="s">
        <v>330</v>
      </c>
      <c r="C73" s="89">
        <f>'[1]додаток 3'!C38+'[1]додаток 3'!C30</f>
        <v>-50000</v>
      </c>
      <c r="D73" s="89">
        <f>'[1]додаток 3'!D38+'[1]додаток 3'!D30</f>
        <v>0</v>
      </c>
      <c r="E73" s="89">
        <f>'[1]додаток 3'!E38+'[1]додаток 3'!E30</f>
        <v>0</v>
      </c>
      <c r="F73" s="89">
        <f>'[1]додаток 3'!F38+'[1]додаток 3'!F30</f>
        <v>0</v>
      </c>
      <c r="G73" s="89">
        <f>'[1]додаток 3'!G38+'[1]додаток 3'!G30</f>
        <v>0</v>
      </c>
      <c r="H73" s="89">
        <f>'[1]додаток 3'!H38+'[1]додаток 3'!H30</f>
        <v>0</v>
      </c>
      <c r="I73" s="89">
        <f>'[1]додаток 3'!I38+'[1]додаток 3'!I30</f>
        <v>0</v>
      </c>
      <c r="J73" s="89">
        <f>'[1]додаток 3'!J38+'[1]додаток 3'!J30</f>
        <v>0</v>
      </c>
      <c r="K73" s="89">
        <f>'[1]додаток 3'!K38+'[1]додаток 3'!K30</f>
        <v>0</v>
      </c>
      <c r="L73" s="89">
        <f>'[1]додаток 3'!L38+'[1]додаток 3'!L30</f>
        <v>0</v>
      </c>
      <c r="M73" s="89">
        <f>C73+F73</f>
        <v>-50000</v>
      </c>
      <c r="N73" s="86"/>
    </row>
    <row r="74" spans="1:14" s="105" customFormat="1" ht="47.25">
      <c r="A74" s="87" t="s">
        <v>331</v>
      </c>
      <c r="B74" s="93" t="s">
        <v>332</v>
      </c>
      <c r="C74" s="89">
        <f>'[1]додаток 3'!C39</f>
        <v>4367</v>
      </c>
      <c r="D74" s="89">
        <f>'[1]додаток 3'!D39</f>
        <v>0</v>
      </c>
      <c r="E74" s="89">
        <f>'[1]додаток 3'!E39</f>
        <v>0</v>
      </c>
      <c r="F74" s="89">
        <f>'[1]додаток 3'!F39</f>
        <v>15000</v>
      </c>
      <c r="G74" s="90">
        <f>'[1]додаток 3'!G39</f>
        <v>0</v>
      </c>
      <c r="H74" s="90">
        <f>'[1]додаток 3'!H39</f>
        <v>0</v>
      </c>
      <c r="I74" s="90">
        <f>'[1]додаток 3'!I39</f>
        <v>0</v>
      </c>
      <c r="J74" s="90">
        <f>'[1]додаток 3'!J39</f>
        <v>15000</v>
      </c>
      <c r="K74" s="90">
        <f>'[1]додаток 3'!K39</f>
        <v>15000</v>
      </c>
      <c r="L74" s="90">
        <f>'[1]додаток 3'!L39</f>
        <v>15000</v>
      </c>
      <c r="M74" s="89">
        <f>C74+F74</f>
        <v>19367</v>
      </c>
      <c r="N74" s="86"/>
    </row>
    <row r="75" spans="1:14" s="105" customFormat="1" ht="63">
      <c r="A75" s="87" t="s">
        <v>333</v>
      </c>
      <c r="B75" s="93" t="s">
        <v>334</v>
      </c>
      <c r="C75" s="89">
        <f>'[1]додаток 3'!C40</f>
        <v>-4367</v>
      </c>
      <c r="D75" s="89">
        <f>'[1]додаток 3'!D40</f>
        <v>0</v>
      </c>
      <c r="E75" s="89">
        <f>'[1]додаток 3'!E40</f>
        <v>0</v>
      </c>
      <c r="F75" s="89">
        <f>'[1]додаток 3'!F40</f>
        <v>0</v>
      </c>
      <c r="G75" s="89">
        <f>'[1]додаток 3'!G40</f>
        <v>0</v>
      </c>
      <c r="H75" s="89">
        <f>'[1]додаток 3'!H40</f>
        <v>0</v>
      </c>
      <c r="I75" s="89">
        <f>'[1]додаток 3'!I40</f>
        <v>0</v>
      </c>
      <c r="J75" s="89">
        <f>'[1]додаток 3'!J40</f>
        <v>0</v>
      </c>
      <c r="K75" s="89">
        <f>'[1]додаток 3'!K40</f>
        <v>0</v>
      </c>
      <c r="L75" s="89">
        <f>'[1]додаток 3'!L40</f>
        <v>0</v>
      </c>
      <c r="M75" s="89">
        <f>C75+F75</f>
        <v>-4367</v>
      </c>
      <c r="N75" s="86"/>
    </row>
    <row r="76" spans="1:14" s="105" customFormat="1" ht="54.75" customHeight="1">
      <c r="A76" s="87" t="s">
        <v>335</v>
      </c>
      <c r="B76" s="94" t="s">
        <v>336</v>
      </c>
      <c r="C76" s="89">
        <f>'[1]додаток 3'!C31</f>
        <v>0</v>
      </c>
      <c r="D76" s="89">
        <f>'[1]додаток 3'!D31</f>
        <v>0</v>
      </c>
      <c r="E76" s="89">
        <f>'[1]додаток 3'!E31</f>
        <v>0</v>
      </c>
      <c r="F76" s="89">
        <f>'[1]додаток 3'!F31</f>
        <v>-181534</v>
      </c>
      <c r="G76" s="89">
        <f>'[1]додаток 3'!G31</f>
        <v>0</v>
      </c>
      <c r="H76" s="89">
        <f>'[1]додаток 3'!H31</f>
        <v>0</v>
      </c>
      <c r="I76" s="89">
        <f>'[1]додаток 3'!I31</f>
        <v>0</v>
      </c>
      <c r="J76" s="90">
        <f>'[1]додаток 3'!J31</f>
        <v>-181534</v>
      </c>
      <c r="K76" s="90">
        <f>'[1]додаток 3'!K31</f>
        <v>-181534</v>
      </c>
      <c r="L76" s="90">
        <f>'[1]додаток 3'!L31</f>
        <v>-181534</v>
      </c>
      <c r="M76" s="89">
        <f>C76+F76</f>
        <v>-181534</v>
      </c>
      <c r="N76" s="86"/>
    </row>
    <row r="77" spans="1:14" s="105" customFormat="1" ht="63">
      <c r="A77" s="87" t="s">
        <v>337</v>
      </c>
      <c r="B77" s="93" t="s">
        <v>338</v>
      </c>
      <c r="C77" s="89">
        <f>'[1]додаток 3'!C41</f>
        <v>24778</v>
      </c>
      <c r="D77" s="90">
        <f>'[1]додаток 3'!D41</f>
        <v>18178</v>
      </c>
      <c r="E77" s="90">
        <f>'[1]додаток 3'!E41</f>
        <v>7000</v>
      </c>
      <c r="F77" s="89">
        <f>'[1]додаток 3'!F41</f>
        <v>0</v>
      </c>
      <c r="G77" s="89">
        <f>'[1]додаток 3'!G41</f>
        <v>0</v>
      </c>
      <c r="H77" s="89">
        <f>'[1]додаток 3'!H41</f>
        <v>0</v>
      </c>
      <c r="I77" s="89">
        <f>'[1]додаток 3'!I41</f>
        <v>0</v>
      </c>
      <c r="J77" s="89">
        <f>'[1]додаток 3'!J41</f>
        <v>0</v>
      </c>
      <c r="K77" s="89">
        <f>'[1]додаток 3'!K41</f>
        <v>0</v>
      </c>
      <c r="L77" s="89">
        <f>'[1]додаток 3'!L41</f>
        <v>0</v>
      </c>
      <c r="M77" s="89">
        <f>C77+F77</f>
        <v>24778</v>
      </c>
      <c r="N77" s="86"/>
    </row>
    <row r="78" spans="1:14" s="105" customFormat="1" ht="15.75">
      <c r="A78" s="83">
        <v>150000</v>
      </c>
      <c r="B78" s="91" t="s">
        <v>339</v>
      </c>
      <c r="C78" s="85">
        <f>C79</f>
        <v>0</v>
      </c>
      <c r="D78" s="85">
        <f aca="true" t="shared" si="8" ref="D78:L78">D79</f>
        <v>0</v>
      </c>
      <c r="E78" s="85">
        <f t="shared" si="8"/>
        <v>0</v>
      </c>
      <c r="F78" s="85">
        <f t="shared" si="8"/>
        <v>5169811</v>
      </c>
      <c r="G78" s="85">
        <f t="shared" si="8"/>
        <v>0</v>
      </c>
      <c r="H78" s="85">
        <f t="shared" si="8"/>
        <v>0</v>
      </c>
      <c r="I78" s="85">
        <f t="shared" si="8"/>
        <v>0</v>
      </c>
      <c r="J78" s="85">
        <f t="shared" si="8"/>
        <v>5169811</v>
      </c>
      <c r="K78" s="85">
        <f t="shared" si="8"/>
        <v>5169811</v>
      </c>
      <c r="L78" s="85">
        <f t="shared" si="8"/>
        <v>1851337</v>
      </c>
      <c r="M78" s="85">
        <f aca="true" t="shared" si="9" ref="M78:M83">F78+C78</f>
        <v>5169811</v>
      </c>
      <c r="N78" s="86"/>
    </row>
    <row r="79" spans="1:14" ht="15.75">
      <c r="A79" s="87" t="s">
        <v>340</v>
      </c>
      <c r="B79" s="95" t="s">
        <v>341</v>
      </c>
      <c r="C79" s="89">
        <f>'[1]додаток 3'!C87+'[1]додаток 3'!C103</f>
        <v>0</v>
      </c>
      <c r="D79" s="89">
        <f>'[1]додаток 3'!D87+'[1]додаток 3'!D103</f>
        <v>0</v>
      </c>
      <c r="E79" s="89">
        <f>'[1]додаток 3'!E87+'[1]додаток 3'!E103</f>
        <v>0</v>
      </c>
      <c r="F79" s="89">
        <f>'[1]додаток 3'!F87+'[1]додаток 3'!F103</f>
        <v>5169811</v>
      </c>
      <c r="G79" s="89">
        <f>'[1]додаток 3'!G87+'[1]додаток 3'!G103</f>
        <v>0</v>
      </c>
      <c r="H79" s="89">
        <f>'[1]додаток 3'!H87+'[1]додаток 3'!H103</f>
        <v>0</v>
      </c>
      <c r="I79" s="89">
        <f>'[1]додаток 3'!I87+'[1]додаток 3'!I103</f>
        <v>0</v>
      </c>
      <c r="J79" s="90">
        <f>'[1]додаток 3'!J87+'[1]додаток 3'!J103</f>
        <v>5169811</v>
      </c>
      <c r="K79" s="90">
        <f>'[1]додаток 3'!K87+'[1]додаток 3'!K103</f>
        <v>5169811</v>
      </c>
      <c r="L79" s="90">
        <f>'[1]додаток 3'!L87+'[1]додаток 3'!L103</f>
        <v>1851337</v>
      </c>
      <c r="M79" s="89">
        <f t="shared" si="9"/>
        <v>5169811</v>
      </c>
      <c r="N79" s="86"/>
    </row>
    <row r="80" spans="1:14" ht="179.25" customHeight="1">
      <c r="A80" s="87" t="s">
        <v>157</v>
      </c>
      <c r="B80" s="94" t="s">
        <v>342</v>
      </c>
      <c r="C80" s="89">
        <f>'[1]додаток 3'!C88</f>
        <v>0</v>
      </c>
      <c r="D80" s="89">
        <f>'[1]додаток 3'!D88</f>
        <v>0</v>
      </c>
      <c r="E80" s="89">
        <f>'[1]додаток 3'!E88</f>
        <v>0</v>
      </c>
      <c r="F80" s="89">
        <f>'[1]додаток 3'!F88</f>
        <v>1407431</v>
      </c>
      <c r="G80" s="89">
        <f>'[1]додаток 3'!G88</f>
        <v>0</v>
      </c>
      <c r="H80" s="89">
        <f>'[1]додаток 3'!H88</f>
        <v>0</v>
      </c>
      <c r="I80" s="89">
        <f>'[1]додаток 3'!I88</f>
        <v>0</v>
      </c>
      <c r="J80" s="90">
        <f>'[1]додаток 3'!J88</f>
        <v>1407431</v>
      </c>
      <c r="K80" s="90">
        <f>'[1]додаток 3'!K88</f>
        <v>1407431</v>
      </c>
      <c r="L80" s="90">
        <f>'[1]додаток 3'!L88</f>
        <v>0</v>
      </c>
      <c r="M80" s="89">
        <f t="shared" si="9"/>
        <v>1407431</v>
      </c>
      <c r="N80" s="86"/>
    </row>
    <row r="81" spans="1:14" ht="141.75">
      <c r="A81" s="87"/>
      <c r="B81" s="100" t="s">
        <v>343</v>
      </c>
      <c r="C81" s="89">
        <f>'[1]додаток 3'!C89</f>
        <v>0</v>
      </c>
      <c r="D81" s="89">
        <f>'[1]додаток 3'!D89</f>
        <v>0</v>
      </c>
      <c r="E81" s="89">
        <f>'[1]додаток 3'!E89</f>
        <v>0</v>
      </c>
      <c r="F81" s="89">
        <f>'[1]додаток 3'!F89</f>
        <v>1651337</v>
      </c>
      <c r="G81" s="89">
        <f>'[1]додаток 3'!G89</f>
        <v>0</v>
      </c>
      <c r="H81" s="89">
        <f>'[1]додаток 3'!H89</f>
        <v>0</v>
      </c>
      <c r="I81" s="89">
        <f>'[1]додаток 3'!I89</f>
        <v>0</v>
      </c>
      <c r="J81" s="90">
        <f>'[1]додаток 3'!J89</f>
        <v>1651337</v>
      </c>
      <c r="K81" s="90">
        <f>'[1]додаток 3'!K89</f>
        <v>1651337</v>
      </c>
      <c r="L81" s="90">
        <f>'[1]додаток 3'!L89</f>
        <v>1651337</v>
      </c>
      <c r="M81" s="89">
        <f t="shared" si="9"/>
        <v>1651337</v>
      </c>
      <c r="N81" s="86"/>
    </row>
    <row r="82" spans="1:14" ht="34.5" customHeight="1">
      <c r="A82" s="87"/>
      <c r="B82" s="95" t="s">
        <v>244</v>
      </c>
      <c r="C82" s="89">
        <f>'[1]додаток 3'!C90</f>
        <v>0</v>
      </c>
      <c r="D82" s="89">
        <f>'[1]додаток 3'!D90</f>
        <v>0</v>
      </c>
      <c r="E82" s="89">
        <f>'[1]додаток 3'!E90</f>
        <v>0</v>
      </c>
      <c r="F82" s="89">
        <f>'[1]додаток 3'!F90</f>
        <v>1911043</v>
      </c>
      <c r="G82" s="89">
        <f>'[1]додаток 3'!G90</f>
        <v>0</v>
      </c>
      <c r="H82" s="89">
        <f>'[1]додаток 3'!H90</f>
        <v>0</v>
      </c>
      <c r="I82" s="89">
        <f>'[1]додаток 3'!I90</f>
        <v>0</v>
      </c>
      <c r="J82" s="90">
        <f>'[1]додаток 3'!J90</f>
        <v>1911043</v>
      </c>
      <c r="K82" s="90">
        <f>'[1]додаток 3'!K90</f>
        <v>1911043</v>
      </c>
      <c r="L82" s="90">
        <f>'[1]додаток 3'!L90</f>
        <v>0</v>
      </c>
      <c r="M82" s="89">
        <f t="shared" si="9"/>
        <v>1911043</v>
      </c>
      <c r="N82" s="86"/>
    </row>
    <row r="83" spans="1:14" ht="47.25">
      <c r="A83" s="87"/>
      <c r="B83" s="95" t="s">
        <v>344</v>
      </c>
      <c r="C83" s="89">
        <f>'[1]додаток 3'!C104</f>
        <v>0</v>
      </c>
      <c r="D83" s="89">
        <f>'[1]додаток 3'!D104</f>
        <v>0</v>
      </c>
      <c r="E83" s="89">
        <f>'[1]додаток 3'!E104</f>
        <v>0</v>
      </c>
      <c r="F83" s="89">
        <f>'[1]додаток 3'!F104</f>
        <v>200000</v>
      </c>
      <c r="G83" s="89">
        <f>'[1]додаток 3'!G104</f>
        <v>0</v>
      </c>
      <c r="H83" s="89">
        <f>'[1]додаток 3'!H104</f>
        <v>0</v>
      </c>
      <c r="I83" s="89">
        <f>'[1]додаток 3'!I104</f>
        <v>0</v>
      </c>
      <c r="J83" s="90">
        <f>'[1]додаток 3'!J104</f>
        <v>200000</v>
      </c>
      <c r="K83" s="90">
        <f>'[1]додаток 3'!K104</f>
        <v>200000</v>
      </c>
      <c r="L83" s="90">
        <f>'[1]додаток 3'!L104</f>
        <v>200000</v>
      </c>
      <c r="M83" s="89">
        <f t="shared" si="9"/>
        <v>200000</v>
      </c>
      <c r="N83" s="86"/>
    </row>
    <row r="84" spans="1:14" ht="63">
      <c r="A84" s="83" t="s">
        <v>345</v>
      </c>
      <c r="B84" s="91" t="s">
        <v>346</v>
      </c>
      <c r="C84" s="85">
        <f>C85</f>
        <v>-350000</v>
      </c>
      <c r="D84" s="85">
        <f aca="true" t="shared" si="10" ref="D84:L84">D85</f>
        <v>0</v>
      </c>
      <c r="E84" s="85">
        <f t="shared" si="10"/>
        <v>0</v>
      </c>
      <c r="F84" s="85">
        <f t="shared" si="10"/>
        <v>0</v>
      </c>
      <c r="G84" s="85">
        <f t="shared" si="10"/>
        <v>0</v>
      </c>
      <c r="H84" s="85">
        <f t="shared" si="10"/>
        <v>0</v>
      </c>
      <c r="I84" s="85">
        <f t="shared" si="10"/>
        <v>0</v>
      </c>
      <c r="J84" s="85">
        <f t="shared" si="10"/>
        <v>0</v>
      </c>
      <c r="K84" s="85">
        <f t="shared" si="10"/>
        <v>0</v>
      </c>
      <c r="L84" s="85">
        <f t="shared" si="10"/>
        <v>0</v>
      </c>
      <c r="M84" s="85">
        <f>C84+F84</f>
        <v>-350000</v>
      </c>
      <c r="N84" s="86"/>
    </row>
    <row r="85" spans="1:14" ht="63">
      <c r="A85" s="113">
        <v>160903</v>
      </c>
      <c r="B85" s="95" t="s">
        <v>347</v>
      </c>
      <c r="C85" s="89">
        <f>'[1]додаток 3'!C105</f>
        <v>-350000</v>
      </c>
      <c r="D85" s="89">
        <f>'[1]додаток 3'!D105</f>
        <v>0</v>
      </c>
      <c r="E85" s="89">
        <f>'[1]додаток 3'!E105</f>
        <v>0</v>
      </c>
      <c r="F85" s="89">
        <f>'[1]додаток 3'!F105</f>
        <v>0</v>
      </c>
      <c r="G85" s="89">
        <f>'[1]додаток 3'!G105</f>
        <v>0</v>
      </c>
      <c r="H85" s="89">
        <f>'[1]додаток 3'!H105</f>
        <v>0</v>
      </c>
      <c r="I85" s="89">
        <f>'[1]додаток 3'!I105</f>
        <v>0</v>
      </c>
      <c r="J85" s="89">
        <f>'[1]додаток 3'!J105</f>
        <v>0</v>
      </c>
      <c r="K85" s="89">
        <f>'[1]додаток 3'!K105</f>
        <v>0</v>
      </c>
      <c r="L85" s="89">
        <f>'[1]додаток 3'!L105</f>
        <v>0</v>
      </c>
      <c r="M85" s="89">
        <f>C85+F85</f>
        <v>-350000</v>
      </c>
      <c r="N85" s="86"/>
    </row>
    <row r="86" spans="1:14" ht="47.25">
      <c r="A86" s="106" t="s">
        <v>157</v>
      </c>
      <c r="B86" s="95" t="s">
        <v>348</v>
      </c>
      <c r="C86" s="89">
        <f>'[1]додаток 3'!C106</f>
        <v>-150000</v>
      </c>
      <c r="D86" s="89">
        <f>'[1]додаток 3'!D106</f>
        <v>0</v>
      </c>
      <c r="E86" s="89">
        <f>'[1]додаток 3'!E106</f>
        <v>0</v>
      </c>
      <c r="F86" s="89">
        <f>'[1]додаток 3'!F106</f>
        <v>0</v>
      </c>
      <c r="G86" s="89">
        <f>'[1]додаток 3'!G106</f>
        <v>0</v>
      </c>
      <c r="H86" s="89">
        <f>'[1]додаток 3'!H106</f>
        <v>0</v>
      </c>
      <c r="I86" s="89">
        <f>'[1]додаток 3'!I106</f>
        <v>0</v>
      </c>
      <c r="J86" s="89">
        <f>'[1]додаток 3'!J106</f>
        <v>0</v>
      </c>
      <c r="K86" s="89">
        <f>'[1]додаток 3'!K106</f>
        <v>0</v>
      </c>
      <c r="L86" s="89">
        <f>'[1]додаток 3'!L106</f>
        <v>0</v>
      </c>
      <c r="M86" s="89">
        <f>C86+F86</f>
        <v>-150000</v>
      </c>
      <c r="N86" s="86"/>
    </row>
    <row r="87" spans="1:14" ht="78.75">
      <c r="A87" s="106"/>
      <c r="B87" s="95" t="s">
        <v>349</v>
      </c>
      <c r="C87" s="89">
        <f>'[1]додаток 3'!C107</f>
        <v>-200000</v>
      </c>
      <c r="D87" s="89">
        <f>'[1]додаток 3'!D107</f>
        <v>0</v>
      </c>
      <c r="E87" s="89">
        <f>'[1]додаток 3'!E107</f>
        <v>0</v>
      </c>
      <c r="F87" s="89">
        <f>'[1]додаток 3'!F107</f>
        <v>0</v>
      </c>
      <c r="G87" s="89">
        <f>'[1]додаток 3'!G107</f>
        <v>0</v>
      </c>
      <c r="H87" s="89">
        <f>'[1]додаток 3'!H107</f>
        <v>0</v>
      </c>
      <c r="I87" s="89">
        <f>'[1]додаток 3'!I107</f>
        <v>0</v>
      </c>
      <c r="J87" s="89">
        <f>'[1]додаток 3'!J107</f>
        <v>0</v>
      </c>
      <c r="K87" s="89">
        <f>'[1]додаток 3'!K107</f>
        <v>0</v>
      </c>
      <c r="L87" s="89">
        <f>'[1]додаток 3'!L107</f>
        <v>0</v>
      </c>
      <c r="M87" s="89">
        <f>C87+F87</f>
        <v>-200000</v>
      </c>
      <c r="N87" s="86"/>
    </row>
    <row r="88" spans="1:14" s="105" customFormat="1" ht="63">
      <c r="A88" s="83">
        <v>170000</v>
      </c>
      <c r="B88" s="91" t="s">
        <v>350</v>
      </c>
      <c r="C88" s="85">
        <f>C89</f>
        <v>0</v>
      </c>
      <c r="D88" s="85">
        <f aca="true" t="shared" si="11" ref="D88:L88">D89</f>
        <v>0</v>
      </c>
      <c r="E88" s="85">
        <f t="shared" si="11"/>
        <v>0</v>
      </c>
      <c r="F88" s="85">
        <f>F89</f>
        <v>6215130</v>
      </c>
      <c r="G88" s="85">
        <f t="shared" si="11"/>
        <v>1341042</v>
      </c>
      <c r="H88" s="85">
        <f t="shared" si="11"/>
        <v>0</v>
      </c>
      <c r="I88" s="85">
        <f t="shared" si="11"/>
        <v>0</v>
      </c>
      <c r="J88" s="85">
        <f t="shared" si="11"/>
        <v>4874088</v>
      </c>
      <c r="K88" s="85">
        <f t="shared" si="11"/>
        <v>0</v>
      </c>
      <c r="L88" s="85">
        <f t="shared" si="11"/>
        <v>0</v>
      </c>
      <c r="M88" s="85">
        <f>C88+F88</f>
        <v>6215130</v>
      </c>
      <c r="N88" s="86"/>
    </row>
    <row r="89" spans="1:14" ht="94.5">
      <c r="A89" s="87">
        <v>170703</v>
      </c>
      <c r="B89" s="100" t="s">
        <v>351</v>
      </c>
      <c r="C89" s="89">
        <f>'[1]додаток 3'!C91</f>
        <v>0</v>
      </c>
      <c r="D89" s="89">
        <f>'[1]додаток 3'!D91</f>
        <v>0</v>
      </c>
      <c r="E89" s="89">
        <f>'[1]додаток 3'!E91</f>
        <v>0</v>
      </c>
      <c r="F89" s="89">
        <f>'[1]додаток 3'!F91</f>
        <v>6215130</v>
      </c>
      <c r="G89" s="90">
        <f>'[1]додаток 3'!G91</f>
        <v>1341042</v>
      </c>
      <c r="H89" s="90">
        <f>'[1]додаток 3'!H91</f>
        <v>0</v>
      </c>
      <c r="I89" s="90">
        <f>'[1]додаток 3'!I91</f>
        <v>0</v>
      </c>
      <c r="J89" s="90">
        <f>'[1]додаток 3'!J91</f>
        <v>4874088</v>
      </c>
      <c r="K89" s="89">
        <f>'[1]додаток 3'!K91</f>
        <v>0</v>
      </c>
      <c r="L89" s="89">
        <f>'[1]додаток 3'!L91</f>
        <v>0</v>
      </c>
      <c r="M89" s="89">
        <f aca="true" t="shared" si="12" ref="M89:M110">F89+C89</f>
        <v>6215130</v>
      </c>
      <c r="N89" s="86"/>
    </row>
    <row r="90" spans="1:14" ht="160.5" customHeight="1">
      <c r="A90" s="87"/>
      <c r="B90" s="43" t="s">
        <v>352</v>
      </c>
      <c r="C90" s="89">
        <f>'[1]додаток 3'!C92</f>
        <v>0</v>
      </c>
      <c r="D90" s="89">
        <f>'[1]додаток 3'!D92</f>
        <v>0</v>
      </c>
      <c r="E90" s="89">
        <f>'[1]додаток 3'!E92</f>
        <v>0</v>
      </c>
      <c r="F90" s="89">
        <f>'[1]додаток 3'!F92</f>
        <v>6215130</v>
      </c>
      <c r="G90" s="90">
        <f>'[1]додаток 3'!G92</f>
        <v>1341042</v>
      </c>
      <c r="H90" s="90">
        <f>'[1]додаток 3'!H92</f>
        <v>0</v>
      </c>
      <c r="I90" s="90">
        <f>'[1]додаток 3'!I92</f>
        <v>0</v>
      </c>
      <c r="J90" s="90">
        <f>'[1]додаток 3'!J92</f>
        <v>4874088</v>
      </c>
      <c r="K90" s="89">
        <f>'[1]додаток 3'!K92</f>
        <v>0</v>
      </c>
      <c r="L90" s="89">
        <f>'[1]додаток 3'!L92</f>
        <v>0</v>
      </c>
      <c r="M90" s="89">
        <f t="shared" si="12"/>
        <v>6215130</v>
      </c>
      <c r="N90" s="86"/>
    </row>
    <row r="91" spans="1:14" ht="31.5">
      <c r="A91" s="83" t="s">
        <v>353</v>
      </c>
      <c r="B91" s="91" t="s">
        <v>354</v>
      </c>
      <c r="C91" s="85">
        <f>C92+C94</f>
        <v>-53000</v>
      </c>
      <c r="D91" s="85">
        <f aca="true" t="shared" si="13" ref="D91:L91">D92+D94</f>
        <v>0</v>
      </c>
      <c r="E91" s="85">
        <f t="shared" si="13"/>
        <v>0</v>
      </c>
      <c r="F91" s="85">
        <f t="shared" si="13"/>
        <v>1343000</v>
      </c>
      <c r="G91" s="85">
        <f t="shared" si="13"/>
        <v>0</v>
      </c>
      <c r="H91" s="85">
        <f t="shared" si="13"/>
        <v>0</v>
      </c>
      <c r="I91" s="85">
        <f t="shared" si="13"/>
        <v>0</v>
      </c>
      <c r="J91" s="85">
        <f t="shared" si="13"/>
        <v>1343000</v>
      </c>
      <c r="K91" s="85">
        <f t="shared" si="13"/>
        <v>1343000</v>
      </c>
      <c r="L91" s="85">
        <f t="shared" si="13"/>
        <v>43000</v>
      </c>
      <c r="M91" s="85">
        <f t="shared" si="12"/>
        <v>1290000</v>
      </c>
      <c r="N91" s="86"/>
    </row>
    <row r="92" spans="1:14" ht="33" customHeight="1">
      <c r="A92" s="87" t="s">
        <v>355</v>
      </c>
      <c r="B92" s="95" t="s">
        <v>356</v>
      </c>
      <c r="C92" s="89">
        <f>C93</f>
        <v>-53000</v>
      </c>
      <c r="D92" s="89">
        <f aca="true" t="shared" si="14" ref="D92:L92">D93</f>
        <v>0</v>
      </c>
      <c r="E92" s="89">
        <f t="shared" si="14"/>
        <v>0</v>
      </c>
      <c r="F92" s="89">
        <f t="shared" si="14"/>
        <v>43000</v>
      </c>
      <c r="G92" s="90">
        <f t="shared" si="14"/>
        <v>0</v>
      </c>
      <c r="H92" s="90">
        <f t="shared" si="14"/>
        <v>0</v>
      </c>
      <c r="I92" s="90">
        <f t="shared" si="14"/>
        <v>0</v>
      </c>
      <c r="J92" s="90">
        <f t="shared" si="14"/>
        <v>43000</v>
      </c>
      <c r="K92" s="90">
        <f t="shared" si="14"/>
        <v>43000</v>
      </c>
      <c r="L92" s="90">
        <f t="shared" si="14"/>
        <v>43000</v>
      </c>
      <c r="M92" s="89">
        <f t="shared" si="12"/>
        <v>-10000</v>
      </c>
      <c r="N92" s="86"/>
    </row>
    <row r="93" spans="1:14" ht="63">
      <c r="A93" s="87" t="s">
        <v>157</v>
      </c>
      <c r="B93" s="95" t="s">
        <v>357</v>
      </c>
      <c r="C93" s="89">
        <f>'[1]додаток 3'!C110</f>
        <v>-53000</v>
      </c>
      <c r="D93" s="89">
        <f>'[1]додаток 3'!D110</f>
        <v>0</v>
      </c>
      <c r="E93" s="89">
        <f>'[1]додаток 3'!E110</f>
        <v>0</v>
      </c>
      <c r="F93" s="89">
        <f>'[1]додаток 3'!F110</f>
        <v>43000</v>
      </c>
      <c r="G93" s="90">
        <f>'[1]додаток 3'!G110</f>
        <v>0</v>
      </c>
      <c r="H93" s="90">
        <f>'[1]додаток 3'!H110</f>
        <v>0</v>
      </c>
      <c r="I93" s="90">
        <f>'[1]додаток 3'!I110</f>
        <v>0</v>
      </c>
      <c r="J93" s="90">
        <f>'[1]додаток 3'!J110</f>
        <v>43000</v>
      </c>
      <c r="K93" s="90">
        <f>'[1]додаток 3'!K110</f>
        <v>43000</v>
      </c>
      <c r="L93" s="90">
        <f>'[1]додаток 3'!L110</f>
        <v>43000</v>
      </c>
      <c r="M93" s="89">
        <f t="shared" si="12"/>
        <v>-10000</v>
      </c>
      <c r="N93" s="86"/>
    </row>
    <row r="94" spans="1:14" ht="115.5" customHeight="1">
      <c r="A94" s="113" t="s">
        <v>358</v>
      </c>
      <c r="B94" s="95" t="s">
        <v>359</v>
      </c>
      <c r="C94" s="89">
        <f>'[1]додаток 3'!C97</f>
        <v>0</v>
      </c>
      <c r="D94" s="89">
        <f>'[1]додаток 3'!D97</f>
        <v>0</v>
      </c>
      <c r="E94" s="89">
        <f>'[1]додаток 3'!E97</f>
        <v>0</v>
      </c>
      <c r="F94" s="89">
        <f>'[1]додаток 3'!F97</f>
        <v>1300000</v>
      </c>
      <c r="G94" s="89">
        <f>'[1]додаток 3'!G97</f>
        <v>0</v>
      </c>
      <c r="H94" s="89">
        <f>'[1]додаток 3'!H97</f>
        <v>0</v>
      </c>
      <c r="I94" s="89">
        <f>'[1]додаток 3'!I97</f>
        <v>0</v>
      </c>
      <c r="J94" s="90">
        <f>'[1]додаток 3'!J97</f>
        <v>1300000</v>
      </c>
      <c r="K94" s="90">
        <f>'[1]додаток 3'!K97</f>
        <v>1300000</v>
      </c>
      <c r="L94" s="89">
        <f>'[1]додаток 3'!L97</f>
        <v>0</v>
      </c>
      <c r="M94" s="89">
        <f t="shared" si="12"/>
        <v>1300000</v>
      </c>
      <c r="N94" s="86"/>
    </row>
    <row r="95" spans="1:14" ht="66.75" customHeight="1">
      <c r="A95" s="87" t="s">
        <v>157</v>
      </c>
      <c r="B95" s="95" t="s">
        <v>360</v>
      </c>
      <c r="C95" s="89">
        <f>'[1]додаток 3'!C97</f>
        <v>0</v>
      </c>
      <c r="D95" s="89">
        <f>'[1]додаток 3'!D97</f>
        <v>0</v>
      </c>
      <c r="E95" s="89">
        <f>'[1]додаток 3'!E97</f>
        <v>0</v>
      </c>
      <c r="F95" s="89">
        <f>'[1]додаток 3'!F97</f>
        <v>1300000</v>
      </c>
      <c r="G95" s="89">
        <f>'[1]додаток 3'!G97</f>
        <v>0</v>
      </c>
      <c r="H95" s="89">
        <f>'[1]додаток 3'!H97</f>
        <v>0</v>
      </c>
      <c r="I95" s="89">
        <f>'[1]додаток 3'!I97</f>
        <v>0</v>
      </c>
      <c r="J95" s="90">
        <f>'[1]додаток 3'!J98</f>
        <v>1100000</v>
      </c>
      <c r="K95" s="90">
        <f>'[1]додаток 3'!K98</f>
        <v>1100000</v>
      </c>
      <c r="L95" s="89">
        <f>'[1]додаток 3'!L97</f>
        <v>0</v>
      </c>
      <c r="M95" s="89">
        <f t="shared" si="12"/>
        <v>1300000</v>
      </c>
      <c r="N95" s="86"/>
    </row>
    <row r="96" spans="1:14" ht="63">
      <c r="A96" s="87"/>
      <c r="B96" s="95" t="s">
        <v>361</v>
      </c>
      <c r="C96" s="89">
        <f>'[1]додаток 3'!C98</f>
        <v>0</v>
      </c>
      <c r="D96" s="89">
        <f>'[1]додаток 3'!D98</f>
        <v>0</v>
      </c>
      <c r="E96" s="89">
        <f>'[1]додаток 3'!E98</f>
        <v>0</v>
      </c>
      <c r="F96" s="89">
        <f>'[1]додаток 3'!F98</f>
        <v>1100000</v>
      </c>
      <c r="G96" s="89">
        <f>'[1]додаток 3'!G98</f>
        <v>0</v>
      </c>
      <c r="H96" s="89">
        <f>'[1]додаток 3'!H98</f>
        <v>0</v>
      </c>
      <c r="I96" s="89">
        <f>'[1]додаток 3'!I98</f>
        <v>0</v>
      </c>
      <c r="J96" s="90">
        <f>'[1]додаток 3'!J99</f>
        <v>1100000</v>
      </c>
      <c r="K96" s="90">
        <f>'[1]додаток 3'!K99</f>
        <v>1100000</v>
      </c>
      <c r="L96" s="89">
        <f>'[1]додаток 3'!L98</f>
        <v>0</v>
      </c>
      <c r="M96" s="89">
        <f t="shared" si="12"/>
        <v>1100000</v>
      </c>
      <c r="N96" s="86"/>
    </row>
    <row r="97" spans="1:14" ht="51" customHeight="1">
      <c r="A97" s="87"/>
      <c r="B97" s="114" t="s">
        <v>362</v>
      </c>
      <c r="C97" s="89">
        <f>'[1]додаток 3'!C99</f>
        <v>0</v>
      </c>
      <c r="D97" s="89">
        <f>'[1]додаток 3'!D99</f>
        <v>0</v>
      </c>
      <c r="E97" s="89">
        <f>'[1]додаток 3'!E99</f>
        <v>0</v>
      </c>
      <c r="F97" s="89">
        <f>'[1]додаток 3'!F99</f>
        <v>1100000</v>
      </c>
      <c r="G97" s="89">
        <f>'[1]додаток 3'!G99</f>
        <v>0</v>
      </c>
      <c r="H97" s="89">
        <f>'[1]додаток 3'!H99</f>
        <v>0</v>
      </c>
      <c r="I97" s="89">
        <f>'[1]додаток 3'!I99</f>
        <v>0</v>
      </c>
      <c r="J97" s="90">
        <f>'[1]додаток 3'!J100</f>
        <v>200000</v>
      </c>
      <c r="K97" s="90">
        <f>'[1]додаток 3'!K100</f>
        <v>200000</v>
      </c>
      <c r="L97" s="89">
        <f>'[1]додаток 3'!L99</f>
        <v>0</v>
      </c>
      <c r="M97" s="89">
        <f t="shared" si="12"/>
        <v>1100000</v>
      </c>
      <c r="N97" s="86"/>
    </row>
    <row r="98" spans="1:14" ht="63">
      <c r="A98" s="87"/>
      <c r="B98" s="95" t="s">
        <v>361</v>
      </c>
      <c r="C98" s="89">
        <f>'[1]додаток 3'!C100</f>
        <v>0</v>
      </c>
      <c r="D98" s="89">
        <f>'[1]додаток 3'!D100</f>
        <v>0</v>
      </c>
      <c r="E98" s="89">
        <f>'[1]додаток 3'!E100</f>
        <v>0</v>
      </c>
      <c r="F98" s="89">
        <f>'[1]додаток 3'!F100</f>
        <v>200000</v>
      </c>
      <c r="G98" s="89">
        <f>'[1]додаток 3'!G100</f>
        <v>0</v>
      </c>
      <c r="H98" s="89">
        <f>'[1]додаток 3'!H100</f>
        <v>0</v>
      </c>
      <c r="I98" s="89">
        <f>'[1]додаток 3'!I100</f>
        <v>0</v>
      </c>
      <c r="J98" s="90">
        <f>'[1]додаток 3'!J101</f>
        <v>200000</v>
      </c>
      <c r="K98" s="90">
        <f>'[1]додаток 3'!K101</f>
        <v>200000</v>
      </c>
      <c r="L98" s="89">
        <f>'[1]додаток 3'!L100</f>
        <v>0</v>
      </c>
      <c r="M98" s="89">
        <f t="shared" si="12"/>
        <v>200000</v>
      </c>
      <c r="N98" s="86"/>
    </row>
    <row r="99" spans="1:14" ht="47.25">
      <c r="A99" s="83">
        <v>210000</v>
      </c>
      <c r="B99" s="84" t="s">
        <v>363</v>
      </c>
      <c r="C99" s="85">
        <f>C100</f>
        <v>0</v>
      </c>
      <c r="D99" s="85">
        <f aca="true" t="shared" si="15" ref="D99:L99">D100</f>
        <v>0</v>
      </c>
      <c r="E99" s="85">
        <f t="shared" si="15"/>
        <v>0</v>
      </c>
      <c r="F99" s="85">
        <f t="shared" si="15"/>
        <v>98300</v>
      </c>
      <c r="G99" s="85">
        <f t="shared" si="15"/>
        <v>0</v>
      </c>
      <c r="H99" s="85">
        <f t="shared" si="15"/>
        <v>0</v>
      </c>
      <c r="I99" s="85">
        <f t="shared" si="15"/>
        <v>0</v>
      </c>
      <c r="J99" s="85">
        <f t="shared" si="15"/>
        <v>98300</v>
      </c>
      <c r="K99" s="85">
        <f t="shared" si="15"/>
        <v>98300</v>
      </c>
      <c r="L99" s="85">
        <f t="shared" si="15"/>
        <v>98300</v>
      </c>
      <c r="M99" s="85">
        <f>F99+C99</f>
        <v>98300</v>
      </c>
      <c r="N99" s="86"/>
    </row>
    <row r="100" spans="1:14" ht="63">
      <c r="A100" s="106" t="s">
        <v>364</v>
      </c>
      <c r="B100" s="95" t="s">
        <v>365</v>
      </c>
      <c r="C100" s="89">
        <f>'[1]додаток 3'!C65</f>
        <v>0</v>
      </c>
      <c r="D100" s="89">
        <f>'[1]додаток 3'!D65</f>
        <v>0</v>
      </c>
      <c r="E100" s="89">
        <f>'[1]додаток 3'!E65</f>
        <v>0</v>
      </c>
      <c r="F100" s="89">
        <f>'[1]додаток 3'!F65</f>
        <v>98300</v>
      </c>
      <c r="G100" s="89">
        <f>'[1]додаток 3'!G65</f>
        <v>0</v>
      </c>
      <c r="H100" s="89">
        <f>'[1]додаток 3'!H65</f>
        <v>0</v>
      </c>
      <c r="I100" s="89">
        <f>'[1]додаток 3'!I65</f>
        <v>0</v>
      </c>
      <c r="J100" s="90">
        <f>'[1]додаток 3'!J65</f>
        <v>98300</v>
      </c>
      <c r="K100" s="90">
        <f>'[1]додаток 3'!K65</f>
        <v>98300</v>
      </c>
      <c r="L100" s="90">
        <f>'[1]додаток 3'!L65</f>
        <v>98300</v>
      </c>
      <c r="M100" s="89">
        <f>C100+F100</f>
        <v>98300</v>
      </c>
      <c r="N100" s="86"/>
    </row>
    <row r="101" spans="1:14" s="115" customFormat="1" ht="15.75">
      <c r="A101" s="83">
        <v>240000</v>
      </c>
      <c r="B101" s="91" t="s">
        <v>366</v>
      </c>
      <c r="C101" s="85">
        <f>C102</f>
        <v>0</v>
      </c>
      <c r="D101" s="85">
        <f aca="true" t="shared" si="16" ref="D101:L101">D102</f>
        <v>0</v>
      </c>
      <c r="E101" s="85">
        <f t="shared" si="16"/>
        <v>0</v>
      </c>
      <c r="F101" s="85">
        <f t="shared" si="16"/>
        <v>153686.68</v>
      </c>
      <c r="G101" s="85">
        <f t="shared" si="16"/>
        <v>0</v>
      </c>
      <c r="H101" s="85">
        <f t="shared" si="16"/>
        <v>0</v>
      </c>
      <c r="I101" s="85">
        <f t="shared" si="16"/>
        <v>0</v>
      </c>
      <c r="J101" s="85">
        <f t="shared" si="16"/>
        <v>153686.68</v>
      </c>
      <c r="K101" s="85">
        <f t="shared" si="16"/>
        <v>0</v>
      </c>
      <c r="L101" s="85">
        <f t="shared" si="16"/>
        <v>0</v>
      </c>
      <c r="M101" s="85">
        <f t="shared" si="12"/>
        <v>153686.68</v>
      </c>
      <c r="N101" s="86"/>
    </row>
    <row r="102" spans="1:14" ht="47.25">
      <c r="A102" s="87">
        <v>240601</v>
      </c>
      <c r="B102" s="95" t="s">
        <v>367</v>
      </c>
      <c r="C102" s="89">
        <f>'[1]додаток 3'!C93</f>
        <v>0</v>
      </c>
      <c r="D102" s="89">
        <f>'[1]додаток 3'!D93</f>
        <v>0</v>
      </c>
      <c r="E102" s="89">
        <f>'[1]додаток 3'!E93</f>
        <v>0</v>
      </c>
      <c r="F102" s="89">
        <f>'[1]додаток 3'!F93</f>
        <v>153686.68</v>
      </c>
      <c r="G102" s="90">
        <f>'[1]додаток 3'!G93</f>
        <v>0</v>
      </c>
      <c r="H102" s="90">
        <f>'[1]додаток 3'!H93</f>
        <v>0</v>
      </c>
      <c r="I102" s="90">
        <f>'[1]додаток 3'!I93</f>
        <v>0</v>
      </c>
      <c r="J102" s="90">
        <f>'[1]додаток 3'!J93</f>
        <v>153686.68</v>
      </c>
      <c r="K102" s="89">
        <f>'[1]додаток 3'!K93</f>
        <v>0</v>
      </c>
      <c r="L102" s="89">
        <f>'[1]додаток 3'!L93</f>
        <v>0</v>
      </c>
      <c r="M102" s="89">
        <f t="shared" si="12"/>
        <v>153686.68</v>
      </c>
      <c r="N102" s="86"/>
    </row>
    <row r="103" spans="1:14" ht="162" customHeight="1">
      <c r="A103" s="87" t="s">
        <v>157</v>
      </c>
      <c r="B103" s="95" t="s">
        <v>368</v>
      </c>
      <c r="C103" s="89">
        <f>'[1]додаток 3'!C94</f>
        <v>0</v>
      </c>
      <c r="D103" s="89">
        <f>'[1]додаток 3'!D94</f>
        <v>0</v>
      </c>
      <c r="E103" s="89">
        <f>'[1]додаток 3'!E94</f>
        <v>0</v>
      </c>
      <c r="F103" s="89">
        <f>'[1]додаток 3'!F94</f>
        <v>103778.68</v>
      </c>
      <c r="G103" s="90">
        <f>'[1]додаток 3'!G94</f>
        <v>0</v>
      </c>
      <c r="H103" s="90">
        <f>'[1]додаток 3'!H94</f>
        <v>0</v>
      </c>
      <c r="I103" s="90">
        <f>'[1]додаток 3'!I94</f>
        <v>0</v>
      </c>
      <c r="J103" s="90">
        <f>'[1]додаток 3'!J94</f>
        <v>103778.68</v>
      </c>
      <c r="K103" s="89">
        <f>'[1]додаток 3'!K94</f>
        <v>0</v>
      </c>
      <c r="L103" s="89">
        <f>'[1]додаток 3'!L94</f>
        <v>0</v>
      </c>
      <c r="M103" s="89">
        <f t="shared" si="12"/>
        <v>103778.68</v>
      </c>
      <c r="N103" s="86"/>
    </row>
    <row r="104" spans="1:14" ht="206.25" customHeight="1">
      <c r="A104" s="87"/>
      <c r="B104" s="43" t="s">
        <v>369</v>
      </c>
      <c r="C104" s="89">
        <f>'[1]додаток 3'!C95</f>
        <v>0</v>
      </c>
      <c r="D104" s="89">
        <f>'[1]додаток 3'!D95</f>
        <v>0</v>
      </c>
      <c r="E104" s="89">
        <f>'[1]додаток 3'!E95</f>
        <v>0</v>
      </c>
      <c r="F104" s="89">
        <f>'[1]додаток 3'!F95</f>
        <v>49908</v>
      </c>
      <c r="G104" s="89">
        <f>'[1]додаток 3'!G95</f>
        <v>0</v>
      </c>
      <c r="H104" s="89">
        <f>'[1]додаток 3'!H95</f>
        <v>0</v>
      </c>
      <c r="I104" s="89">
        <f>'[1]додаток 3'!I95</f>
        <v>0</v>
      </c>
      <c r="J104" s="90">
        <f>'[1]додаток 3'!J95</f>
        <v>49908</v>
      </c>
      <c r="K104" s="89">
        <f>'[1]додаток 3'!K95</f>
        <v>0</v>
      </c>
      <c r="L104" s="89">
        <f>'[1]додаток 3'!L95</f>
        <v>0</v>
      </c>
      <c r="M104" s="89">
        <f t="shared" si="12"/>
        <v>49908</v>
      </c>
      <c r="N104" s="86"/>
    </row>
    <row r="105" spans="1:14" s="115" customFormat="1" ht="31.5">
      <c r="A105" s="83" t="s">
        <v>370</v>
      </c>
      <c r="B105" s="91" t="s">
        <v>371</v>
      </c>
      <c r="C105" s="85">
        <f>C106+C107</f>
        <v>-229384</v>
      </c>
      <c r="D105" s="85">
        <f aca="true" t="shared" si="17" ref="D105:L105">D106+D107</f>
        <v>0</v>
      </c>
      <c r="E105" s="85">
        <f t="shared" si="17"/>
        <v>2200</v>
      </c>
      <c r="F105" s="85">
        <f t="shared" si="17"/>
        <v>0</v>
      </c>
      <c r="G105" s="85">
        <f t="shared" si="17"/>
        <v>0</v>
      </c>
      <c r="H105" s="85">
        <f t="shared" si="17"/>
        <v>0</v>
      </c>
      <c r="I105" s="85">
        <f t="shared" si="17"/>
        <v>0</v>
      </c>
      <c r="J105" s="85">
        <f t="shared" si="17"/>
        <v>0</v>
      </c>
      <c r="K105" s="85">
        <f t="shared" si="17"/>
        <v>0</v>
      </c>
      <c r="L105" s="85">
        <f t="shared" si="17"/>
        <v>0</v>
      </c>
      <c r="M105" s="85">
        <f t="shared" si="12"/>
        <v>-229384</v>
      </c>
      <c r="N105" s="86"/>
    </row>
    <row r="106" spans="1:14" s="115" customFormat="1" ht="31.5">
      <c r="A106" s="116" t="s">
        <v>372</v>
      </c>
      <c r="B106" s="43" t="s">
        <v>373</v>
      </c>
      <c r="C106" s="89">
        <f>'[1]додаток 3'!C113</f>
        <v>-19284</v>
      </c>
      <c r="D106" s="89">
        <f>'[1]додаток 3'!D113</f>
        <v>0</v>
      </c>
      <c r="E106" s="89">
        <f>'[1]додаток 3'!E113</f>
        <v>0</v>
      </c>
      <c r="F106" s="89">
        <f>'[1]додаток 3'!F113</f>
        <v>0</v>
      </c>
      <c r="G106" s="89">
        <f>'[1]додаток 3'!G113</f>
        <v>0</v>
      </c>
      <c r="H106" s="89">
        <f>'[1]додаток 3'!H113</f>
        <v>0</v>
      </c>
      <c r="I106" s="89">
        <f>'[1]додаток 3'!I113</f>
        <v>0</v>
      </c>
      <c r="J106" s="89">
        <f>'[1]додаток 3'!J113</f>
        <v>0</v>
      </c>
      <c r="K106" s="89">
        <f>'[1]додаток 3'!K113</f>
        <v>0</v>
      </c>
      <c r="L106" s="89">
        <f>'[1]додаток 3'!L113</f>
        <v>0</v>
      </c>
      <c r="M106" s="89">
        <f t="shared" si="12"/>
        <v>-19284</v>
      </c>
      <c r="N106" s="86"/>
    </row>
    <row r="107" spans="1:14" ht="15.75">
      <c r="A107" s="116" t="s">
        <v>374</v>
      </c>
      <c r="B107" s="43" t="s">
        <v>375</v>
      </c>
      <c r="C107" s="89">
        <f>C108+C110+C109</f>
        <v>-210100</v>
      </c>
      <c r="D107" s="89">
        <f aca="true" t="shared" si="18" ref="D107:L107">D108+D110</f>
        <v>0</v>
      </c>
      <c r="E107" s="89">
        <f t="shared" si="18"/>
        <v>2200</v>
      </c>
      <c r="F107" s="89">
        <f t="shared" si="18"/>
        <v>0</v>
      </c>
      <c r="G107" s="89">
        <f t="shared" si="18"/>
        <v>0</v>
      </c>
      <c r="H107" s="89">
        <f t="shared" si="18"/>
        <v>0</v>
      </c>
      <c r="I107" s="89">
        <f t="shared" si="18"/>
        <v>0</v>
      </c>
      <c r="J107" s="89">
        <f t="shared" si="18"/>
        <v>0</v>
      </c>
      <c r="K107" s="89">
        <f t="shared" si="18"/>
        <v>0</v>
      </c>
      <c r="L107" s="89">
        <f t="shared" si="18"/>
        <v>0</v>
      </c>
      <c r="M107" s="89">
        <f t="shared" si="12"/>
        <v>-210100</v>
      </c>
      <c r="N107" s="86"/>
    </row>
    <row r="108" spans="1:14" ht="63">
      <c r="A108" s="116"/>
      <c r="B108" s="43" t="s">
        <v>376</v>
      </c>
      <c r="C108" s="89">
        <f>'[1]додаток 3'!C15</f>
        <v>0</v>
      </c>
      <c r="D108" s="90">
        <f>'[1]додаток 3'!D15</f>
        <v>0</v>
      </c>
      <c r="E108" s="90">
        <f>'[1]додаток 3'!E15</f>
        <v>2200</v>
      </c>
      <c r="F108" s="89">
        <f>'[1]додаток 3'!F15</f>
        <v>0</v>
      </c>
      <c r="G108" s="90">
        <f>'[1]додаток 3'!G15</f>
        <v>0</v>
      </c>
      <c r="H108" s="90">
        <f>'[1]додаток 3'!H15</f>
        <v>0</v>
      </c>
      <c r="I108" s="90">
        <f>'[1]додаток 3'!I15</f>
        <v>0</v>
      </c>
      <c r="J108" s="90">
        <f>'[1]додаток 3'!J15</f>
        <v>0</v>
      </c>
      <c r="K108" s="90">
        <f>'[1]додаток 3'!K15</f>
        <v>0</v>
      </c>
      <c r="L108" s="90">
        <f>'[1]додаток 3'!L15</f>
        <v>0</v>
      </c>
      <c r="M108" s="89">
        <f t="shared" si="12"/>
        <v>0</v>
      </c>
      <c r="N108" s="86"/>
    </row>
    <row r="109" spans="1:14" ht="47.25">
      <c r="A109" s="116"/>
      <c r="B109" s="94" t="s">
        <v>377</v>
      </c>
      <c r="C109" s="89">
        <f>'[1]додаток 3'!C85</f>
        <v>9500</v>
      </c>
      <c r="D109" s="90"/>
      <c r="E109" s="90"/>
      <c r="F109" s="89"/>
      <c r="G109" s="90"/>
      <c r="H109" s="90"/>
      <c r="I109" s="90"/>
      <c r="J109" s="90"/>
      <c r="K109" s="90"/>
      <c r="L109" s="90"/>
      <c r="M109" s="89">
        <f t="shared" si="12"/>
        <v>9500</v>
      </c>
      <c r="N109" s="86"/>
    </row>
    <row r="110" spans="1:14" ht="78.75">
      <c r="A110" s="116"/>
      <c r="B110" s="100" t="s">
        <v>378</v>
      </c>
      <c r="C110" s="89">
        <f>'[1]додаток 3'!C112</f>
        <v>-219600</v>
      </c>
      <c r="D110" s="89">
        <f>'[1]додаток 3'!D112</f>
        <v>0</v>
      </c>
      <c r="E110" s="89">
        <f>'[1]додаток 3'!E112</f>
        <v>0</v>
      </c>
      <c r="F110" s="89">
        <f>'[1]додаток 3'!F112</f>
        <v>0</v>
      </c>
      <c r="G110" s="89">
        <f>'[1]додаток 3'!G112</f>
        <v>0</v>
      </c>
      <c r="H110" s="89">
        <f>'[1]додаток 3'!H112</f>
        <v>0</v>
      </c>
      <c r="I110" s="89">
        <f>'[1]додаток 3'!I112</f>
        <v>0</v>
      </c>
      <c r="J110" s="89">
        <f>'[1]додаток 3'!J112</f>
        <v>0</v>
      </c>
      <c r="K110" s="89">
        <f>'[1]додаток 3'!K112</f>
        <v>0</v>
      </c>
      <c r="L110" s="89">
        <f>'[1]додаток 3'!L112</f>
        <v>0</v>
      </c>
      <c r="M110" s="89">
        <f t="shared" si="12"/>
        <v>-219600</v>
      </c>
      <c r="N110" s="86"/>
    </row>
    <row r="111" spans="1:14" s="118" customFormat="1" ht="18.75">
      <c r="A111" s="83"/>
      <c r="B111" s="91" t="s">
        <v>379</v>
      </c>
      <c r="C111" s="117">
        <f aca="true" t="shared" si="19" ref="C111:M111">C13+C15+C30+C50+C66+C72+C78+C84+C88+C91+C99+C101+C105</f>
        <v>5015646</v>
      </c>
      <c r="D111" s="117">
        <f t="shared" si="19"/>
        <v>4074864</v>
      </c>
      <c r="E111" s="117">
        <f t="shared" si="19"/>
        <v>1632767.76</v>
      </c>
      <c r="F111" s="117">
        <f t="shared" si="19"/>
        <v>16443281.68</v>
      </c>
      <c r="G111" s="117">
        <f t="shared" si="19"/>
        <v>1341042</v>
      </c>
      <c r="H111" s="117">
        <f t="shared" si="19"/>
        <v>0</v>
      </c>
      <c r="I111" s="117">
        <f t="shared" si="19"/>
        <v>0</v>
      </c>
      <c r="J111" s="117">
        <f t="shared" si="19"/>
        <v>15102239.68</v>
      </c>
      <c r="K111" s="117">
        <f t="shared" si="19"/>
        <v>10074465</v>
      </c>
      <c r="L111" s="117">
        <f t="shared" si="19"/>
        <v>5416991</v>
      </c>
      <c r="M111" s="117">
        <f t="shared" si="19"/>
        <v>21458927.68</v>
      </c>
      <c r="N111" s="86"/>
    </row>
    <row r="112" spans="1:14" s="115" customFormat="1" ht="22.5" customHeight="1">
      <c r="A112" s="83"/>
      <c r="B112" s="91" t="s">
        <v>380</v>
      </c>
      <c r="C112" s="119">
        <f aca="true" t="shared" si="20" ref="C112:L112">C113+C114+C115+C116+C117+C120+C121</f>
        <v>215006110</v>
      </c>
      <c r="D112" s="119">
        <f t="shared" si="20"/>
        <v>0</v>
      </c>
      <c r="E112" s="119">
        <f t="shared" si="20"/>
        <v>0</v>
      </c>
      <c r="F112" s="119">
        <f t="shared" si="20"/>
        <v>12459990</v>
      </c>
      <c r="G112" s="119">
        <f t="shared" si="20"/>
        <v>12471400</v>
      </c>
      <c r="H112" s="119">
        <f t="shared" si="20"/>
        <v>0</v>
      </c>
      <c r="I112" s="119">
        <f t="shared" si="20"/>
        <v>0</v>
      </c>
      <c r="J112" s="119">
        <f t="shared" si="20"/>
        <v>-11410</v>
      </c>
      <c r="K112" s="119">
        <f t="shared" si="20"/>
        <v>-11410</v>
      </c>
      <c r="L112" s="119">
        <f t="shared" si="20"/>
        <v>-11410</v>
      </c>
      <c r="M112" s="119">
        <f aca="true" t="shared" si="21" ref="M112:M121">C112+F112</f>
        <v>227466100</v>
      </c>
      <c r="N112" s="86"/>
    </row>
    <row r="113" spans="1:14" s="115" customFormat="1" ht="78.75">
      <c r="A113" s="106" t="s">
        <v>381</v>
      </c>
      <c r="B113" s="43" t="s">
        <v>190</v>
      </c>
      <c r="C113" s="120">
        <f>'[1]додаток 3'!C124</f>
        <v>22349400</v>
      </c>
      <c r="D113" s="120">
        <f>'[1]додаток 3'!D124</f>
        <v>0</v>
      </c>
      <c r="E113" s="120">
        <f>'[1]додаток 3'!E124</f>
        <v>0</v>
      </c>
      <c r="F113" s="120">
        <f>'[1]додаток 3'!F124</f>
        <v>0</v>
      </c>
      <c r="G113" s="120">
        <f>'[1]додаток 3'!G124</f>
        <v>0</v>
      </c>
      <c r="H113" s="120">
        <f>'[1]додаток 3'!H124</f>
        <v>0</v>
      </c>
      <c r="I113" s="120">
        <f>'[1]додаток 3'!I124</f>
        <v>0</v>
      </c>
      <c r="J113" s="120">
        <f>'[1]додаток 3'!J124</f>
        <v>0</v>
      </c>
      <c r="K113" s="120">
        <f>'[1]додаток 3'!K124</f>
        <v>0</v>
      </c>
      <c r="L113" s="120">
        <f>'[1]додаток 3'!L124</f>
        <v>0</v>
      </c>
      <c r="M113" s="120">
        <f t="shared" si="21"/>
        <v>22349400</v>
      </c>
      <c r="N113" s="86"/>
    </row>
    <row r="114" spans="1:14" s="115" customFormat="1" ht="117" customHeight="1">
      <c r="A114" s="121" t="s">
        <v>382</v>
      </c>
      <c r="B114" s="109" t="s">
        <v>199</v>
      </c>
      <c r="C114" s="120">
        <f>'[1]додаток 3'!C117</f>
        <v>199221000</v>
      </c>
      <c r="D114" s="120"/>
      <c r="E114" s="120"/>
      <c r="F114" s="120"/>
      <c r="G114" s="120"/>
      <c r="H114" s="120"/>
      <c r="I114" s="120"/>
      <c r="J114" s="120"/>
      <c r="K114" s="120"/>
      <c r="L114" s="120"/>
      <c r="M114" s="120">
        <f t="shared" si="21"/>
        <v>199221000</v>
      </c>
      <c r="N114" s="86"/>
    </row>
    <row r="115" spans="1:14" s="115" customFormat="1" ht="212.25" customHeight="1">
      <c r="A115" s="106" t="s">
        <v>383</v>
      </c>
      <c r="B115" s="43" t="s">
        <v>384</v>
      </c>
      <c r="C115" s="120">
        <f>'[1]додаток 3'!C125</f>
        <v>-3088600</v>
      </c>
      <c r="D115" s="120"/>
      <c r="E115" s="120"/>
      <c r="F115" s="120"/>
      <c r="G115" s="120"/>
      <c r="H115" s="120"/>
      <c r="I115" s="120"/>
      <c r="J115" s="120"/>
      <c r="K115" s="120"/>
      <c r="L115" s="120"/>
      <c r="M115" s="120">
        <f t="shared" si="21"/>
        <v>-3088600</v>
      </c>
      <c r="N115" s="86"/>
    </row>
    <row r="116" spans="1:14" s="115" customFormat="1" ht="110.25">
      <c r="A116" s="106" t="s">
        <v>385</v>
      </c>
      <c r="B116" s="43" t="s">
        <v>386</v>
      </c>
      <c r="C116" s="120">
        <f>'[1]додаток 3'!C126</f>
        <v>-3612000</v>
      </c>
      <c r="D116" s="120">
        <f>'[1]додаток 3'!D126</f>
        <v>0</v>
      </c>
      <c r="E116" s="120">
        <f>'[1]додаток 3'!E126</f>
        <v>0</v>
      </c>
      <c r="F116" s="120">
        <f>'[1]додаток 3'!F126</f>
        <v>0</v>
      </c>
      <c r="G116" s="120">
        <f>'[1]додаток 3'!G126</f>
        <v>0</v>
      </c>
      <c r="H116" s="120">
        <f>'[1]додаток 3'!H126</f>
        <v>0</v>
      </c>
      <c r="I116" s="120">
        <f>'[1]додаток 3'!I126</f>
        <v>0</v>
      </c>
      <c r="J116" s="120">
        <f>'[1]додаток 3'!J126</f>
        <v>0</v>
      </c>
      <c r="K116" s="120">
        <f>'[1]додаток 3'!K126</f>
        <v>0</v>
      </c>
      <c r="L116" s="120">
        <f>'[1]додаток 3'!L126</f>
        <v>0</v>
      </c>
      <c r="M116" s="120">
        <f t="shared" si="21"/>
        <v>-3612000</v>
      </c>
      <c r="N116" s="86"/>
    </row>
    <row r="117" spans="1:14" s="115" customFormat="1" ht="16.5">
      <c r="A117" s="87" t="s">
        <v>387</v>
      </c>
      <c r="B117" s="109" t="s">
        <v>154</v>
      </c>
      <c r="C117" s="120">
        <f>C119+C118</f>
        <v>46010</v>
      </c>
      <c r="D117" s="120">
        <f aca="true" t="shared" si="22" ref="D117:L117">D119+D118</f>
        <v>0</v>
      </c>
      <c r="E117" s="120">
        <f t="shared" si="22"/>
        <v>0</v>
      </c>
      <c r="F117" s="120">
        <f t="shared" si="22"/>
        <v>-11410</v>
      </c>
      <c r="G117" s="120">
        <f t="shared" si="22"/>
        <v>0</v>
      </c>
      <c r="H117" s="120">
        <f t="shared" si="22"/>
        <v>0</v>
      </c>
      <c r="I117" s="120">
        <f t="shared" si="22"/>
        <v>0</v>
      </c>
      <c r="J117" s="122">
        <f t="shared" si="22"/>
        <v>-11410</v>
      </c>
      <c r="K117" s="122">
        <f t="shared" si="22"/>
        <v>-11410</v>
      </c>
      <c r="L117" s="122">
        <f t="shared" si="22"/>
        <v>-11410</v>
      </c>
      <c r="M117" s="120">
        <f t="shared" si="21"/>
        <v>34600</v>
      </c>
      <c r="N117" s="86"/>
    </row>
    <row r="118" spans="1:14" s="115" customFormat="1" ht="94.5">
      <c r="A118" s="87" t="s">
        <v>157</v>
      </c>
      <c r="B118" s="109" t="s">
        <v>388</v>
      </c>
      <c r="C118" s="120">
        <f>'[1]додаток 3'!C119</f>
        <v>0</v>
      </c>
      <c r="D118" s="120">
        <f>'[1]додаток 3'!D119</f>
        <v>0</v>
      </c>
      <c r="E118" s="120">
        <f>'[1]додаток 3'!E119</f>
        <v>0</v>
      </c>
      <c r="F118" s="120">
        <f>'[1]додаток 3'!F119</f>
        <v>-185000</v>
      </c>
      <c r="G118" s="120">
        <f>'[1]додаток 3'!G119</f>
        <v>0</v>
      </c>
      <c r="H118" s="120">
        <f>'[1]додаток 3'!H119</f>
        <v>0</v>
      </c>
      <c r="I118" s="120">
        <f>'[1]додаток 3'!I119</f>
        <v>0</v>
      </c>
      <c r="J118" s="122">
        <f>'[1]додаток 3'!J119</f>
        <v>-185000</v>
      </c>
      <c r="K118" s="122">
        <f>'[1]додаток 3'!K119</f>
        <v>-185000</v>
      </c>
      <c r="L118" s="122">
        <f>'[1]додаток 3'!L119</f>
        <v>-185000</v>
      </c>
      <c r="M118" s="120">
        <f t="shared" si="21"/>
        <v>-185000</v>
      </c>
      <c r="N118" s="86"/>
    </row>
    <row r="119" spans="1:14" s="115" customFormat="1" ht="93.75" customHeight="1">
      <c r="A119" s="106"/>
      <c r="B119" s="43" t="s">
        <v>389</v>
      </c>
      <c r="C119" s="120">
        <f>'[1]додаток 3'!C122</f>
        <v>46010</v>
      </c>
      <c r="D119" s="120">
        <f>'[1]додаток 3'!D122</f>
        <v>0</v>
      </c>
      <c r="E119" s="120">
        <f>'[1]додаток 3'!E122</f>
        <v>0</v>
      </c>
      <c r="F119" s="120">
        <f>'[1]додаток 3'!F122</f>
        <v>173590</v>
      </c>
      <c r="G119" s="120">
        <f>'[1]додаток 3'!G122</f>
        <v>0</v>
      </c>
      <c r="H119" s="120">
        <f>'[1]додаток 3'!H122</f>
        <v>0</v>
      </c>
      <c r="I119" s="120">
        <f>'[1]додаток 3'!I122</f>
        <v>0</v>
      </c>
      <c r="J119" s="122">
        <f>'[1]додаток 3'!J122</f>
        <v>173590</v>
      </c>
      <c r="K119" s="122">
        <f>'[1]додаток 3'!K122</f>
        <v>173590</v>
      </c>
      <c r="L119" s="122">
        <f>'[1]додаток 3'!L122</f>
        <v>173590</v>
      </c>
      <c r="M119" s="120">
        <f t="shared" si="21"/>
        <v>219600</v>
      </c>
      <c r="N119" s="86"/>
    </row>
    <row r="120" spans="1:14" ht="344.25" customHeight="1">
      <c r="A120" s="87" t="s">
        <v>390</v>
      </c>
      <c r="B120" s="123" t="s">
        <v>391</v>
      </c>
      <c r="C120" s="120">
        <f>'[1]додаток 3'!C120</f>
        <v>0</v>
      </c>
      <c r="D120" s="120">
        <f>'[1]додаток 3'!D120</f>
        <v>0</v>
      </c>
      <c r="E120" s="120">
        <f>'[1]додаток 3'!E120</f>
        <v>0</v>
      </c>
      <c r="F120" s="120">
        <f>'[1]додаток 3'!F120</f>
        <v>12471400</v>
      </c>
      <c r="G120" s="122">
        <f>'[1]додаток 3'!G120</f>
        <v>12471400</v>
      </c>
      <c r="H120" s="120">
        <f>'[1]додаток 3'!H120</f>
        <v>0</v>
      </c>
      <c r="I120" s="120">
        <f>'[1]додаток 3'!I120</f>
        <v>0</v>
      </c>
      <c r="J120" s="120">
        <f>'[1]додаток 3'!J120</f>
        <v>0</v>
      </c>
      <c r="K120" s="120">
        <f>'[1]додаток 3'!K120</f>
        <v>0</v>
      </c>
      <c r="L120" s="120">
        <f>'[1]додаток 3'!L120</f>
        <v>0</v>
      </c>
      <c r="M120" s="120">
        <f t="shared" si="21"/>
        <v>12471400</v>
      </c>
      <c r="N120" s="86"/>
    </row>
    <row r="121" spans="1:14" ht="130.5" customHeight="1">
      <c r="A121" s="106" t="s">
        <v>392</v>
      </c>
      <c r="B121" s="43" t="s">
        <v>194</v>
      </c>
      <c r="C121" s="120">
        <f>'[1]додаток 3'!C127</f>
        <v>90300</v>
      </c>
      <c r="D121" s="120"/>
      <c r="E121" s="120"/>
      <c r="F121" s="120"/>
      <c r="G121" s="122"/>
      <c r="H121" s="120"/>
      <c r="I121" s="120"/>
      <c r="J121" s="120"/>
      <c r="K121" s="120"/>
      <c r="L121" s="120"/>
      <c r="M121" s="120">
        <f t="shared" si="21"/>
        <v>90300</v>
      </c>
      <c r="N121" s="86"/>
    </row>
    <row r="122" spans="1:14" s="105" customFormat="1" ht="19.5">
      <c r="A122" s="124"/>
      <c r="B122" s="125" t="s">
        <v>393</v>
      </c>
      <c r="C122" s="117">
        <f>C111+C112</f>
        <v>220021756</v>
      </c>
      <c r="D122" s="117">
        <f aca="true" t="shared" si="23" ref="D122:M122">D111+D112</f>
        <v>4074864</v>
      </c>
      <c r="E122" s="117">
        <f t="shared" si="23"/>
        <v>1632767.76</v>
      </c>
      <c r="F122" s="117">
        <f t="shared" si="23"/>
        <v>28903271.68</v>
      </c>
      <c r="G122" s="117">
        <f t="shared" si="23"/>
        <v>13812442</v>
      </c>
      <c r="H122" s="117">
        <f t="shared" si="23"/>
        <v>0</v>
      </c>
      <c r="I122" s="117">
        <f t="shared" si="23"/>
        <v>0</v>
      </c>
      <c r="J122" s="117">
        <f t="shared" si="23"/>
        <v>15090829.68</v>
      </c>
      <c r="K122" s="117">
        <f t="shared" si="23"/>
        <v>10063055</v>
      </c>
      <c r="L122" s="117">
        <f t="shared" si="23"/>
        <v>5405581</v>
      </c>
      <c r="M122" s="117">
        <f t="shared" si="23"/>
        <v>248925027.68</v>
      </c>
      <c r="N122" s="86"/>
    </row>
    <row r="123" ht="143.25" customHeight="1">
      <c r="A123" s="126"/>
    </row>
    <row r="124" spans="1:13" ht="18" customHeight="1">
      <c r="A124" s="126"/>
      <c r="B124" s="127" t="s">
        <v>165</v>
      </c>
      <c r="C124" s="127"/>
      <c r="D124" s="127"/>
      <c r="E124"/>
      <c r="F124" s="128"/>
      <c r="G124" s="129"/>
      <c r="H124" s="129"/>
      <c r="J124" s="130"/>
      <c r="K124" s="130"/>
      <c r="L124" s="129" t="s">
        <v>166</v>
      </c>
      <c r="M124" s="129"/>
    </row>
    <row r="125" spans="1:13" ht="15.75">
      <c r="A125" s="126"/>
      <c r="C125" s="131"/>
      <c r="D125" s="130"/>
      <c r="E125" s="130"/>
      <c r="F125" s="131"/>
      <c r="G125" s="130"/>
      <c r="H125" s="130"/>
      <c r="I125" s="130"/>
      <c r="J125" s="130"/>
      <c r="K125" s="130"/>
      <c r="L125" s="130"/>
      <c r="M125" s="131"/>
    </row>
    <row r="126" spans="1:13" ht="15.75">
      <c r="A126" s="126"/>
      <c r="B126" s="132"/>
      <c r="C126" s="133">
        <f>C122-'[1]додаток 3'!C128</f>
        <v>0</v>
      </c>
      <c r="D126" s="133">
        <f>D122-'[1]додаток 3'!D128</f>
        <v>0</v>
      </c>
      <c r="E126" s="133">
        <f>E122-'[1]додаток 3'!E128</f>
        <v>0</v>
      </c>
      <c r="F126" s="133">
        <f>F122-'[1]додаток 3'!F128</f>
        <v>0</v>
      </c>
      <c r="G126" s="133">
        <f>G122-'[1]додаток 3'!G128</f>
        <v>0</v>
      </c>
      <c r="H126" s="133">
        <f>H122-'[1]додаток 3'!H128</f>
        <v>0</v>
      </c>
      <c r="I126" s="133">
        <f>I122-'[1]додаток 3'!I128</f>
        <v>0</v>
      </c>
      <c r="J126" s="133">
        <f>J122-'[1]додаток 3'!J128</f>
        <v>0</v>
      </c>
      <c r="K126" s="133">
        <f>K122-'[1]додаток 3'!K128</f>
        <v>0</v>
      </c>
      <c r="L126" s="133">
        <f>L122-'[1]додаток 3'!L128</f>
        <v>0</v>
      </c>
      <c r="M126" s="133">
        <f>M122-'[1]додаток 3'!M128</f>
        <v>0</v>
      </c>
    </row>
    <row r="127" spans="1:3" ht="15.75">
      <c r="A127" s="126"/>
      <c r="B127" s="134"/>
      <c r="C127" s="133"/>
    </row>
    <row r="128" spans="1:3" ht="15.75">
      <c r="A128" s="126"/>
      <c r="B128" s="134"/>
      <c r="C128" s="133"/>
    </row>
    <row r="129" spans="1:3" ht="15.75">
      <c r="A129" s="126"/>
      <c r="B129" s="134"/>
      <c r="C129" s="133"/>
    </row>
    <row r="130" spans="1:3" ht="15.75">
      <c r="A130" s="126"/>
      <c r="B130" s="134"/>
      <c r="C130" s="133"/>
    </row>
    <row r="131" spans="1:3" ht="15.75">
      <c r="A131" s="126"/>
      <c r="B131" s="134"/>
      <c r="C131" s="133"/>
    </row>
    <row r="132" ht="12.75">
      <c r="A132" s="126"/>
    </row>
    <row r="133" spans="1:12" ht="12.75">
      <c r="A133" s="126"/>
      <c r="C133" s="133"/>
      <c r="F133" s="133"/>
      <c r="L133" s="135"/>
    </row>
    <row r="134" spans="1:3" ht="12.75">
      <c r="A134" s="126"/>
      <c r="C134" s="136"/>
    </row>
    <row r="135" ht="12.75">
      <c r="A135" s="126"/>
    </row>
    <row r="136" spans="1:6" ht="12.75">
      <c r="A136" s="126"/>
      <c r="F136" s="133"/>
    </row>
    <row r="140" ht="12.75">
      <c r="C140" s="133"/>
    </row>
  </sheetData>
  <mergeCells count="22">
    <mergeCell ref="B124:D124"/>
    <mergeCell ref="G124:H124"/>
    <mergeCell ref="L124:M124"/>
    <mergeCell ref="D10:D11"/>
    <mergeCell ref="E10:E11"/>
    <mergeCell ref="H10:H11"/>
    <mergeCell ref="I10:I11"/>
    <mergeCell ref="G9:G11"/>
    <mergeCell ref="H9:I9"/>
    <mergeCell ref="J9:J11"/>
    <mergeCell ref="K9:L9"/>
    <mergeCell ref="K10:K11"/>
    <mergeCell ref="A5:M5"/>
    <mergeCell ref="A6:M6"/>
    <mergeCell ref="A8:A11"/>
    <mergeCell ref="B8:B11"/>
    <mergeCell ref="C8:E8"/>
    <mergeCell ref="F8:L8"/>
    <mergeCell ref="M8:M11"/>
    <mergeCell ref="C9:C11"/>
    <mergeCell ref="D9:E9"/>
    <mergeCell ref="F9:F11"/>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R4256"/>
  <sheetViews>
    <sheetView workbookViewId="0" topLeftCell="I1">
      <selection activeCell="A4" sqref="A4:M4"/>
    </sheetView>
  </sheetViews>
  <sheetFormatPr defaultColWidth="9.33203125" defaultRowHeight="12.75"/>
  <cols>
    <col min="1" max="1" width="26.33203125" style="137" customWidth="1"/>
    <col min="2" max="2" width="26.33203125" style="138" customWidth="1"/>
    <col min="3" max="3" width="26.33203125" style="139" customWidth="1"/>
    <col min="4" max="5" width="26.33203125" style="0" customWidth="1"/>
    <col min="6" max="6" width="26.33203125" style="140" customWidth="1"/>
    <col min="7" max="12" width="26.33203125" style="0" customWidth="1"/>
    <col min="13" max="13" width="26.33203125" style="139" customWidth="1"/>
    <col min="14" max="16384" width="26.33203125" style="0" customWidth="1"/>
  </cols>
  <sheetData>
    <row r="1" ht="12.75">
      <c r="L1" t="s">
        <v>394</v>
      </c>
    </row>
    <row r="2" spans="1:12" ht="12.75">
      <c r="A2" s="141"/>
      <c r="B2" s="142"/>
      <c r="C2" s="143"/>
      <c r="L2" t="s">
        <v>159</v>
      </c>
    </row>
    <row r="3" spans="1:14" ht="15">
      <c r="A3" s="141"/>
      <c r="B3" s="142"/>
      <c r="C3" s="143"/>
      <c r="L3" s="311" t="s">
        <v>492</v>
      </c>
      <c r="M3" s="311"/>
      <c r="N3" s="311"/>
    </row>
    <row r="4" spans="1:13" ht="20.25">
      <c r="A4" s="144" t="s">
        <v>395</v>
      </c>
      <c r="B4" s="144"/>
      <c r="C4" s="144"/>
      <c r="D4" s="144"/>
      <c r="E4" s="144"/>
      <c r="F4" s="144"/>
      <c r="G4" s="144"/>
      <c r="H4" s="144"/>
      <c r="I4" s="144"/>
      <c r="J4" s="144"/>
      <c r="K4" s="144"/>
      <c r="L4" s="144"/>
      <c r="M4" s="144"/>
    </row>
    <row r="5" spans="1:13" ht="20.25">
      <c r="A5" s="144" t="s">
        <v>396</v>
      </c>
      <c r="B5" s="144"/>
      <c r="C5" s="144"/>
      <c r="D5" s="144"/>
      <c r="E5" s="144"/>
      <c r="F5" s="144"/>
      <c r="G5" s="144"/>
      <c r="H5" s="144"/>
      <c r="I5" s="144"/>
      <c r="J5" s="144"/>
      <c r="K5" s="144"/>
      <c r="L5" s="144"/>
      <c r="M5" s="144"/>
    </row>
    <row r="6" spans="1:13" ht="12.75">
      <c r="A6" s="145"/>
      <c r="B6" s="142"/>
      <c r="M6" s="146" t="s">
        <v>397</v>
      </c>
    </row>
    <row r="7" spans="1:13" ht="51">
      <c r="A7" s="147" t="s">
        <v>398</v>
      </c>
      <c r="B7" s="148" t="s">
        <v>399</v>
      </c>
      <c r="C7" s="149" t="s">
        <v>214</v>
      </c>
      <c r="D7" s="149"/>
      <c r="E7" s="149"/>
      <c r="F7" s="149" t="s">
        <v>215</v>
      </c>
      <c r="G7" s="149"/>
      <c r="H7" s="149"/>
      <c r="I7" s="149"/>
      <c r="J7" s="149"/>
      <c r="K7" s="149"/>
      <c r="L7" s="149"/>
      <c r="M7" s="77" t="s">
        <v>216</v>
      </c>
    </row>
    <row r="8" spans="1:13" ht="14.25" customHeight="1">
      <c r="A8" s="150" t="s">
        <v>212</v>
      </c>
      <c r="B8" s="151" t="s">
        <v>213</v>
      </c>
      <c r="C8" s="76" t="s">
        <v>217</v>
      </c>
      <c r="D8" s="76" t="s">
        <v>218</v>
      </c>
      <c r="E8" s="76"/>
      <c r="F8" s="76" t="s">
        <v>217</v>
      </c>
      <c r="G8" s="78" t="s">
        <v>219</v>
      </c>
      <c r="H8" s="76" t="s">
        <v>218</v>
      </c>
      <c r="I8" s="76"/>
      <c r="J8" s="78" t="s">
        <v>220</v>
      </c>
      <c r="K8" s="78" t="s">
        <v>218</v>
      </c>
      <c r="L8" s="78"/>
      <c r="M8" s="77"/>
    </row>
    <row r="9" spans="1:13" ht="13.5" customHeight="1">
      <c r="A9" s="150"/>
      <c r="B9" s="151"/>
      <c r="C9" s="76"/>
      <c r="D9" s="78" t="s">
        <v>221</v>
      </c>
      <c r="E9" s="78" t="s">
        <v>222</v>
      </c>
      <c r="F9" s="76"/>
      <c r="G9" s="78"/>
      <c r="H9" s="78" t="s">
        <v>221</v>
      </c>
      <c r="I9" s="78" t="s">
        <v>222</v>
      </c>
      <c r="J9" s="78"/>
      <c r="K9" s="78" t="s">
        <v>223</v>
      </c>
      <c r="L9" s="79" t="s">
        <v>218</v>
      </c>
      <c r="M9" s="77"/>
    </row>
    <row r="10" spans="1:13" ht="159.75" customHeight="1">
      <c r="A10" s="150"/>
      <c r="B10" s="151"/>
      <c r="C10" s="76"/>
      <c r="D10" s="78"/>
      <c r="E10" s="78"/>
      <c r="F10" s="76"/>
      <c r="G10" s="78"/>
      <c r="H10" s="78"/>
      <c r="I10" s="78"/>
      <c r="J10" s="78"/>
      <c r="K10" s="78"/>
      <c r="L10" s="152" t="s">
        <v>224</v>
      </c>
      <c r="M10" s="77"/>
    </row>
    <row r="11" spans="1:13" ht="18.75" customHeight="1">
      <c r="A11" s="153">
        <v>1</v>
      </c>
      <c r="B11" s="154">
        <v>2</v>
      </c>
      <c r="C11" s="155">
        <v>3</v>
      </c>
      <c r="D11" s="155">
        <v>4</v>
      </c>
      <c r="E11" s="155">
        <v>5</v>
      </c>
      <c r="F11" s="155">
        <v>6</v>
      </c>
      <c r="G11" s="155">
        <v>7</v>
      </c>
      <c r="H11" s="155">
        <v>8</v>
      </c>
      <c r="I11" s="155">
        <v>9</v>
      </c>
      <c r="J11" s="155">
        <v>10</v>
      </c>
      <c r="K11" s="155">
        <v>11</v>
      </c>
      <c r="L11" s="155">
        <v>12</v>
      </c>
      <c r="M11" s="155" t="s">
        <v>225</v>
      </c>
    </row>
    <row r="12" spans="1:14" ht="18.75" customHeight="1">
      <c r="A12" s="156" t="s">
        <v>400</v>
      </c>
      <c r="B12" s="157" t="s">
        <v>401</v>
      </c>
      <c r="C12" s="158">
        <f>C13</f>
        <v>538000</v>
      </c>
      <c r="D12" s="158">
        <f aca="true" t="shared" si="0" ref="D12:L12">D13</f>
        <v>300000</v>
      </c>
      <c r="E12" s="158">
        <f t="shared" si="0"/>
        <v>-64500</v>
      </c>
      <c r="F12" s="158">
        <f t="shared" si="0"/>
        <v>-18000</v>
      </c>
      <c r="G12" s="158">
        <f t="shared" si="0"/>
        <v>0</v>
      </c>
      <c r="H12" s="158">
        <f t="shared" si="0"/>
        <v>0</v>
      </c>
      <c r="I12" s="158">
        <f t="shared" si="0"/>
        <v>0</v>
      </c>
      <c r="J12" s="158">
        <f t="shared" si="0"/>
        <v>-18000</v>
      </c>
      <c r="K12" s="158">
        <f t="shared" si="0"/>
        <v>-18000</v>
      </c>
      <c r="L12" s="158">
        <f t="shared" si="0"/>
        <v>-18000</v>
      </c>
      <c r="M12" s="158">
        <f>C12+F12</f>
        <v>520000</v>
      </c>
      <c r="N12" s="86"/>
    </row>
    <row r="13" spans="1:14" ht="47.25">
      <c r="A13" s="159" t="s">
        <v>228</v>
      </c>
      <c r="B13" s="88" t="s">
        <v>229</v>
      </c>
      <c r="C13" s="120">
        <f>400000+20000+120000-2000</f>
        <v>538000</v>
      </c>
      <c r="D13" s="160">
        <v>300000</v>
      </c>
      <c r="E13" s="160">
        <v>-64500</v>
      </c>
      <c r="F13" s="161">
        <f>G13+J13</f>
        <v>-18000</v>
      </c>
      <c r="G13" s="160"/>
      <c r="H13" s="160"/>
      <c r="I13" s="160"/>
      <c r="J13" s="160">
        <v>-18000</v>
      </c>
      <c r="K13" s="160">
        <v>-18000</v>
      </c>
      <c r="L13" s="160">
        <v>-18000</v>
      </c>
      <c r="M13" s="161">
        <f>SUM(F13,C13)</f>
        <v>520000</v>
      </c>
      <c r="N13" s="86"/>
    </row>
    <row r="14" spans="1:14" s="163" customFormat="1" ht="68.25" customHeight="1">
      <c r="A14" s="156" t="s">
        <v>402</v>
      </c>
      <c r="B14" s="162" t="s">
        <v>403</v>
      </c>
      <c r="C14" s="158">
        <f>C15</f>
        <v>0</v>
      </c>
      <c r="D14" s="158">
        <f aca="true" t="shared" si="1" ref="D14:L14">D15</f>
        <v>0</v>
      </c>
      <c r="E14" s="158">
        <f t="shared" si="1"/>
        <v>2200</v>
      </c>
      <c r="F14" s="158">
        <f t="shared" si="1"/>
        <v>0</v>
      </c>
      <c r="G14" s="158">
        <f t="shared" si="1"/>
        <v>0</v>
      </c>
      <c r="H14" s="158">
        <f t="shared" si="1"/>
        <v>0</v>
      </c>
      <c r="I14" s="158">
        <f t="shared" si="1"/>
        <v>0</v>
      </c>
      <c r="J14" s="158">
        <f t="shared" si="1"/>
        <v>0</v>
      </c>
      <c r="K14" s="158">
        <f t="shared" si="1"/>
        <v>0</v>
      </c>
      <c r="L14" s="158">
        <f t="shared" si="1"/>
        <v>0</v>
      </c>
      <c r="M14" s="158">
        <f>G14+C14</f>
        <v>0</v>
      </c>
      <c r="N14" s="86"/>
    </row>
    <row r="15" spans="1:14" ht="61.5" customHeight="1">
      <c r="A15" s="87" t="s">
        <v>374</v>
      </c>
      <c r="B15" s="93" t="s">
        <v>404</v>
      </c>
      <c r="C15" s="164"/>
      <c r="D15" s="122"/>
      <c r="E15" s="122">
        <v>2200</v>
      </c>
      <c r="F15" s="96"/>
      <c r="G15" s="165"/>
      <c r="H15" s="122"/>
      <c r="I15" s="122"/>
      <c r="J15" s="122"/>
      <c r="K15" s="122"/>
      <c r="L15" s="122"/>
      <c r="M15" s="161">
        <f aca="true" t="shared" si="2" ref="M15:M31">SUM(F15,C15)</f>
        <v>0</v>
      </c>
      <c r="N15" s="86"/>
    </row>
    <row r="16" spans="1:14" s="99" customFormat="1" ht="31.5">
      <c r="A16" s="156" t="s">
        <v>405</v>
      </c>
      <c r="B16" s="162" t="s">
        <v>406</v>
      </c>
      <c r="C16" s="158">
        <f>C17+C18+C19+C20+C21+C22+C24+C25+C26+C30+C31</f>
        <v>-3024870</v>
      </c>
      <c r="D16" s="158">
        <f aca="true" t="shared" si="3" ref="D16:L16">D17+D18+D19+D20+D21+D22+D24+D25+D26+D30+D31</f>
        <v>-79700</v>
      </c>
      <c r="E16" s="158">
        <f t="shared" si="3"/>
        <v>0</v>
      </c>
      <c r="F16" s="158">
        <f t="shared" si="3"/>
        <v>-158646</v>
      </c>
      <c r="G16" s="158">
        <f t="shared" si="3"/>
        <v>0</v>
      </c>
      <c r="H16" s="158">
        <f t="shared" si="3"/>
        <v>0</v>
      </c>
      <c r="I16" s="158">
        <f t="shared" si="3"/>
        <v>0</v>
      </c>
      <c r="J16" s="158">
        <f t="shared" si="3"/>
        <v>-158646</v>
      </c>
      <c r="K16" s="158">
        <f t="shared" si="3"/>
        <v>-158646</v>
      </c>
      <c r="L16" s="158">
        <f t="shared" si="3"/>
        <v>-197646</v>
      </c>
      <c r="M16" s="158">
        <f>C16+F16</f>
        <v>-3183516</v>
      </c>
      <c r="N16" s="86"/>
    </row>
    <row r="17" spans="1:14" s="99" customFormat="1" ht="47.25">
      <c r="A17" s="87" t="s">
        <v>232</v>
      </c>
      <c r="B17" s="93" t="s">
        <v>233</v>
      </c>
      <c r="C17" s="166">
        <v>-470500</v>
      </c>
      <c r="D17" s="166"/>
      <c r="E17" s="166"/>
      <c r="F17" s="166"/>
      <c r="G17" s="166"/>
      <c r="H17" s="166"/>
      <c r="I17" s="166"/>
      <c r="J17" s="166"/>
      <c r="K17" s="166"/>
      <c r="L17" s="166"/>
      <c r="M17" s="96">
        <f t="shared" si="2"/>
        <v>-470500</v>
      </c>
      <c r="N17" s="86"/>
    </row>
    <row r="18" spans="1:14" s="99" customFormat="1" ht="63">
      <c r="A18" s="87" t="s">
        <v>234</v>
      </c>
      <c r="B18" s="93" t="s">
        <v>235</v>
      </c>
      <c r="C18" s="166">
        <v>-140000</v>
      </c>
      <c r="D18" s="166"/>
      <c r="E18" s="166"/>
      <c r="F18" s="166"/>
      <c r="G18" s="166"/>
      <c r="H18" s="166"/>
      <c r="I18" s="166"/>
      <c r="J18" s="166"/>
      <c r="K18" s="166"/>
      <c r="L18" s="166"/>
      <c r="M18" s="96">
        <f t="shared" si="2"/>
        <v>-140000</v>
      </c>
      <c r="N18" s="86"/>
    </row>
    <row r="19" spans="1:14" s="99" customFormat="1" ht="31.5">
      <c r="A19" s="87" t="s">
        <v>236</v>
      </c>
      <c r="B19" s="93" t="s">
        <v>237</v>
      </c>
      <c r="C19" s="166">
        <v>-60000</v>
      </c>
      <c r="D19" s="166"/>
      <c r="E19" s="166"/>
      <c r="F19" s="166"/>
      <c r="G19" s="166"/>
      <c r="H19" s="166"/>
      <c r="I19" s="166"/>
      <c r="J19" s="166"/>
      <c r="K19" s="166"/>
      <c r="L19" s="166"/>
      <c r="M19" s="96">
        <f t="shared" si="2"/>
        <v>-60000</v>
      </c>
      <c r="N19" s="86"/>
    </row>
    <row r="20" spans="1:14" s="99" customFormat="1" ht="78.75">
      <c r="A20" s="87" t="s">
        <v>238</v>
      </c>
      <c r="B20" s="93" t="s">
        <v>239</v>
      </c>
      <c r="C20" s="166">
        <v>-459350</v>
      </c>
      <c r="D20" s="166"/>
      <c r="E20" s="166"/>
      <c r="F20" s="96">
        <f>G20+J20</f>
        <v>-16112</v>
      </c>
      <c r="G20" s="166"/>
      <c r="H20" s="166"/>
      <c r="I20" s="166"/>
      <c r="J20" s="165">
        <v>-16112</v>
      </c>
      <c r="K20" s="165">
        <v>-16112</v>
      </c>
      <c r="L20" s="165">
        <v>-16112</v>
      </c>
      <c r="M20" s="96">
        <f t="shared" si="2"/>
        <v>-475462</v>
      </c>
      <c r="N20" s="86"/>
    </row>
    <row r="21" spans="1:14" s="99" customFormat="1" ht="147.75" customHeight="1">
      <c r="A21" s="87" t="s">
        <v>240</v>
      </c>
      <c r="B21" s="93" t="s">
        <v>241</v>
      </c>
      <c r="C21" s="166">
        <v>-35000</v>
      </c>
      <c r="D21" s="166"/>
      <c r="E21" s="166"/>
      <c r="F21" s="96">
        <f>G21+J21</f>
        <v>0</v>
      </c>
      <c r="G21" s="166"/>
      <c r="H21" s="166"/>
      <c r="I21" s="166"/>
      <c r="J21" s="166"/>
      <c r="K21" s="166"/>
      <c r="L21" s="166"/>
      <c r="M21" s="96">
        <f t="shared" si="2"/>
        <v>-35000</v>
      </c>
      <c r="N21" s="86"/>
    </row>
    <row r="22" spans="1:14" ht="31.5">
      <c r="A22" s="87" t="s">
        <v>242</v>
      </c>
      <c r="B22" s="93" t="s">
        <v>243</v>
      </c>
      <c r="C22" s="96">
        <f>C23-436389-1300000</f>
        <v>-1695389</v>
      </c>
      <c r="D22" s="167"/>
      <c r="E22" s="167"/>
      <c r="F22" s="96">
        <f>G22+J22</f>
        <v>39000</v>
      </c>
      <c r="G22" s="96">
        <f aca="true" t="shared" si="4" ref="G22:L22">G23</f>
        <v>0</v>
      </c>
      <c r="H22" s="96">
        <f t="shared" si="4"/>
        <v>0</v>
      </c>
      <c r="I22" s="96">
        <f t="shared" si="4"/>
        <v>0</v>
      </c>
      <c r="J22" s="97">
        <f t="shared" si="4"/>
        <v>39000</v>
      </c>
      <c r="K22" s="97">
        <f t="shared" si="4"/>
        <v>39000</v>
      </c>
      <c r="L22" s="96">
        <f t="shared" si="4"/>
        <v>0</v>
      </c>
      <c r="M22" s="96">
        <f t="shared" si="2"/>
        <v>-1656389</v>
      </c>
      <c r="N22" s="86"/>
    </row>
    <row r="23" spans="1:14" ht="31.5">
      <c r="A23" s="87"/>
      <c r="B23" s="93" t="s">
        <v>244</v>
      </c>
      <c r="C23" s="96">
        <v>41000</v>
      </c>
      <c r="D23" s="167"/>
      <c r="E23" s="167"/>
      <c r="F23" s="96">
        <f>G23+J23</f>
        <v>39000</v>
      </c>
      <c r="G23" s="167"/>
      <c r="H23" s="167"/>
      <c r="I23" s="167"/>
      <c r="J23" s="167">
        <v>39000</v>
      </c>
      <c r="K23" s="167">
        <v>39000</v>
      </c>
      <c r="L23" s="167"/>
      <c r="M23" s="96">
        <f t="shared" si="2"/>
        <v>80000</v>
      </c>
      <c r="N23" s="86"/>
    </row>
    <row r="24" spans="1:14" ht="83.25" customHeight="1">
      <c r="A24" s="87" t="s">
        <v>247</v>
      </c>
      <c r="B24" s="94" t="s">
        <v>248</v>
      </c>
      <c r="C24" s="96">
        <v>-52748</v>
      </c>
      <c r="D24" s="167">
        <v>-38700</v>
      </c>
      <c r="E24" s="167"/>
      <c r="F24" s="96">
        <f aca="true" t="shared" si="5" ref="F24:F31">G24+J24</f>
        <v>0</v>
      </c>
      <c r="G24" s="167"/>
      <c r="H24" s="167"/>
      <c r="I24" s="167"/>
      <c r="J24" s="167"/>
      <c r="K24" s="167"/>
      <c r="L24" s="167"/>
      <c r="M24" s="96">
        <f t="shared" si="2"/>
        <v>-52748</v>
      </c>
      <c r="N24" s="86"/>
    </row>
    <row r="25" spans="1:14" ht="47.25">
      <c r="A25" s="87" t="s">
        <v>249</v>
      </c>
      <c r="B25" s="93" t="s">
        <v>250</v>
      </c>
      <c r="C25" s="166">
        <v>35000</v>
      </c>
      <c r="D25" s="167"/>
      <c r="E25" s="167"/>
      <c r="F25" s="96">
        <f t="shared" si="5"/>
        <v>0</v>
      </c>
      <c r="G25" s="167"/>
      <c r="H25" s="167"/>
      <c r="I25" s="167"/>
      <c r="J25" s="167"/>
      <c r="K25" s="167"/>
      <c r="L25" s="167"/>
      <c r="M25" s="96">
        <f t="shared" si="2"/>
        <v>35000</v>
      </c>
      <c r="N25" s="86"/>
    </row>
    <row r="26" spans="1:14" ht="16.5">
      <c r="A26" s="87" t="s">
        <v>251</v>
      </c>
      <c r="B26" s="94" t="s">
        <v>252</v>
      </c>
      <c r="C26" s="166">
        <f>C27+C28+C29</f>
        <v>-111883</v>
      </c>
      <c r="D26" s="165">
        <f aca="true" t="shared" si="6" ref="D26:L26">D27+D28+D29</f>
        <v>-41000</v>
      </c>
      <c r="E26" s="166">
        <f t="shared" si="6"/>
        <v>0</v>
      </c>
      <c r="F26" s="96">
        <f t="shared" si="5"/>
        <v>0</v>
      </c>
      <c r="G26" s="166">
        <f t="shared" si="6"/>
        <v>0</v>
      </c>
      <c r="H26" s="166">
        <f t="shared" si="6"/>
        <v>0</v>
      </c>
      <c r="I26" s="166">
        <f t="shared" si="6"/>
        <v>0</v>
      </c>
      <c r="J26" s="166">
        <f t="shared" si="6"/>
        <v>0</v>
      </c>
      <c r="K26" s="166">
        <f t="shared" si="6"/>
        <v>0</v>
      </c>
      <c r="L26" s="166">
        <f t="shared" si="6"/>
        <v>0</v>
      </c>
      <c r="M26" s="96">
        <f t="shared" si="2"/>
        <v>-111883</v>
      </c>
      <c r="N26" s="86"/>
    </row>
    <row r="27" spans="1:14" ht="47.25">
      <c r="A27" s="87"/>
      <c r="B27" s="100" t="s">
        <v>253</v>
      </c>
      <c r="C27" s="166">
        <v>-20000</v>
      </c>
      <c r="D27" s="167"/>
      <c r="E27" s="167"/>
      <c r="F27" s="96">
        <f t="shared" si="5"/>
        <v>0</v>
      </c>
      <c r="G27" s="167"/>
      <c r="H27" s="167"/>
      <c r="I27" s="167"/>
      <c r="J27" s="167"/>
      <c r="K27" s="167"/>
      <c r="L27" s="167"/>
      <c r="M27" s="96">
        <f t="shared" si="2"/>
        <v>-20000</v>
      </c>
      <c r="N27" s="86"/>
    </row>
    <row r="28" spans="1:14" ht="47.25">
      <c r="A28" s="87"/>
      <c r="B28" s="95" t="s">
        <v>254</v>
      </c>
      <c r="C28" s="166">
        <v>-55883</v>
      </c>
      <c r="D28" s="167">
        <v>-41000</v>
      </c>
      <c r="E28" s="167"/>
      <c r="F28" s="96">
        <f t="shared" si="5"/>
        <v>0</v>
      </c>
      <c r="G28" s="167"/>
      <c r="H28" s="167"/>
      <c r="I28" s="167"/>
      <c r="J28" s="167"/>
      <c r="K28" s="167"/>
      <c r="L28" s="167"/>
      <c r="M28" s="96">
        <f t="shared" si="2"/>
        <v>-55883</v>
      </c>
      <c r="N28" s="86"/>
    </row>
    <row r="29" spans="1:14" ht="32.25" customHeight="1">
      <c r="A29" s="87"/>
      <c r="B29" s="95" t="s">
        <v>255</v>
      </c>
      <c r="C29" s="166">
        <v>-36000</v>
      </c>
      <c r="D29" s="167"/>
      <c r="E29" s="167"/>
      <c r="F29" s="96">
        <f t="shared" si="5"/>
        <v>0</v>
      </c>
      <c r="G29" s="167"/>
      <c r="H29" s="167"/>
      <c r="I29" s="167"/>
      <c r="J29" s="167"/>
      <c r="K29" s="167"/>
      <c r="L29" s="167"/>
      <c r="M29" s="96">
        <f t="shared" si="2"/>
        <v>-36000</v>
      </c>
      <c r="N29" s="86"/>
    </row>
    <row r="30" spans="1:14" ht="31.5">
      <c r="A30" s="87" t="s">
        <v>329</v>
      </c>
      <c r="B30" s="93" t="s">
        <v>330</v>
      </c>
      <c r="C30" s="168">
        <v>-35000</v>
      </c>
      <c r="D30" s="167"/>
      <c r="E30" s="167"/>
      <c r="F30" s="96">
        <f t="shared" si="5"/>
        <v>0</v>
      </c>
      <c r="G30" s="167"/>
      <c r="H30" s="167"/>
      <c r="I30" s="167"/>
      <c r="J30" s="167"/>
      <c r="K30" s="167"/>
      <c r="L30" s="167"/>
      <c r="M30" s="96">
        <f t="shared" si="2"/>
        <v>-35000</v>
      </c>
      <c r="N30" s="86"/>
    </row>
    <row r="31" spans="1:14" ht="47.25">
      <c r="A31" s="87" t="s">
        <v>335</v>
      </c>
      <c r="B31" s="94" t="s">
        <v>336</v>
      </c>
      <c r="C31" s="168"/>
      <c r="D31" s="167"/>
      <c r="E31" s="167"/>
      <c r="F31" s="96">
        <f t="shared" si="5"/>
        <v>-181534</v>
      </c>
      <c r="G31" s="167"/>
      <c r="H31" s="167"/>
      <c r="I31" s="167"/>
      <c r="J31" s="167">
        <v>-181534</v>
      </c>
      <c r="K31" s="167">
        <v>-181534</v>
      </c>
      <c r="L31" s="167">
        <v>-181534</v>
      </c>
      <c r="M31" s="96">
        <f t="shared" si="2"/>
        <v>-181534</v>
      </c>
      <c r="N31" s="86"/>
    </row>
    <row r="32" spans="1:14" ht="31.5">
      <c r="A32" s="156" t="s">
        <v>407</v>
      </c>
      <c r="B32" s="162" t="s">
        <v>408</v>
      </c>
      <c r="C32" s="158">
        <f>C33+C35+C36</f>
        <v>0</v>
      </c>
      <c r="D32" s="158">
        <f aca="true" t="shared" si="7" ref="D32:L32">D33+D35+D36</f>
        <v>0</v>
      </c>
      <c r="E32" s="158">
        <f t="shared" si="7"/>
        <v>0</v>
      </c>
      <c r="F32" s="158">
        <f t="shared" si="7"/>
        <v>3612000</v>
      </c>
      <c r="G32" s="158">
        <f t="shared" si="7"/>
        <v>0</v>
      </c>
      <c r="H32" s="158">
        <f t="shared" si="7"/>
        <v>0</v>
      </c>
      <c r="I32" s="158">
        <f t="shared" si="7"/>
        <v>0</v>
      </c>
      <c r="J32" s="158">
        <f t="shared" si="7"/>
        <v>3612000</v>
      </c>
      <c r="K32" s="158">
        <f t="shared" si="7"/>
        <v>3612000</v>
      </c>
      <c r="L32" s="158">
        <f t="shared" si="7"/>
        <v>3612000</v>
      </c>
      <c r="M32" s="158">
        <f>F32+C32</f>
        <v>3612000</v>
      </c>
      <c r="N32" s="86"/>
    </row>
    <row r="33" spans="1:14" ht="31.5">
      <c r="A33" s="87" t="s">
        <v>304</v>
      </c>
      <c r="B33" s="93" t="s">
        <v>305</v>
      </c>
      <c r="C33" s="161"/>
      <c r="D33" s="122"/>
      <c r="E33" s="160"/>
      <c r="F33" s="166">
        <f>G33+J33</f>
        <v>3612000</v>
      </c>
      <c r="G33" s="160"/>
      <c r="H33" s="161"/>
      <c r="I33" s="161"/>
      <c r="J33" s="122">
        <v>3612000</v>
      </c>
      <c r="K33" s="122">
        <v>3612000</v>
      </c>
      <c r="L33" s="122">
        <v>3612000</v>
      </c>
      <c r="M33" s="161">
        <f>SUM(F33,C33)</f>
        <v>3612000</v>
      </c>
      <c r="N33" s="86"/>
    </row>
    <row r="34" spans="1:14" ht="94.5">
      <c r="A34" s="87"/>
      <c r="B34" s="43" t="s">
        <v>306</v>
      </c>
      <c r="C34" s="161"/>
      <c r="D34" s="122"/>
      <c r="E34" s="160"/>
      <c r="F34" s="166">
        <f>G34+J34</f>
        <v>3612000</v>
      </c>
      <c r="G34" s="160"/>
      <c r="H34" s="161"/>
      <c r="I34" s="161"/>
      <c r="J34" s="122">
        <v>3612000</v>
      </c>
      <c r="K34" s="122">
        <v>3612000</v>
      </c>
      <c r="L34" s="122">
        <v>3612000</v>
      </c>
      <c r="M34" s="161">
        <f>SUM(F34,C34)</f>
        <v>3612000</v>
      </c>
      <c r="N34" s="86"/>
    </row>
    <row r="35" spans="1:14" ht="47.25">
      <c r="A35" s="87" t="s">
        <v>307</v>
      </c>
      <c r="B35" s="95" t="s">
        <v>308</v>
      </c>
      <c r="C35" s="161">
        <v>34643.4</v>
      </c>
      <c r="D35" s="122"/>
      <c r="E35" s="160"/>
      <c r="F35" s="166"/>
      <c r="G35" s="160"/>
      <c r="H35" s="161"/>
      <c r="I35" s="161"/>
      <c r="J35" s="122"/>
      <c r="K35" s="122"/>
      <c r="L35" s="122"/>
      <c r="M35" s="161">
        <f>SUM(F35,C35)</f>
        <v>34643.4</v>
      </c>
      <c r="N35" s="86"/>
    </row>
    <row r="36" spans="1:14" ht="110.25">
      <c r="A36" s="87" t="s">
        <v>309</v>
      </c>
      <c r="B36" s="95" t="s">
        <v>310</v>
      </c>
      <c r="C36" s="161">
        <v>-34643.4</v>
      </c>
      <c r="D36" s="122"/>
      <c r="E36" s="160"/>
      <c r="F36" s="166"/>
      <c r="G36" s="160"/>
      <c r="H36" s="161"/>
      <c r="I36" s="161"/>
      <c r="J36" s="122"/>
      <c r="K36" s="122"/>
      <c r="L36" s="122"/>
      <c r="M36" s="161">
        <f>SUM(F36,C36)</f>
        <v>-34643.4</v>
      </c>
      <c r="N36" s="86"/>
    </row>
    <row r="37" spans="1:14" ht="47.25">
      <c r="A37" s="156" t="s">
        <v>409</v>
      </c>
      <c r="B37" s="162" t="s">
        <v>410</v>
      </c>
      <c r="C37" s="158">
        <f>C38+C39+C41+C40</f>
        <v>9778</v>
      </c>
      <c r="D37" s="158">
        <f aca="true" t="shared" si="8" ref="D37:L37">D38+D39+D41+D40</f>
        <v>18178</v>
      </c>
      <c r="E37" s="158">
        <f t="shared" si="8"/>
        <v>7000</v>
      </c>
      <c r="F37" s="158">
        <f t="shared" si="8"/>
        <v>15000</v>
      </c>
      <c r="G37" s="158">
        <f t="shared" si="8"/>
        <v>0</v>
      </c>
      <c r="H37" s="158">
        <f t="shared" si="8"/>
        <v>0</v>
      </c>
      <c r="I37" s="158">
        <f t="shared" si="8"/>
        <v>0</v>
      </c>
      <c r="J37" s="158">
        <f t="shared" si="8"/>
        <v>15000</v>
      </c>
      <c r="K37" s="158">
        <f t="shared" si="8"/>
        <v>15000</v>
      </c>
      <c r="L37" s="158">
        <f t="shared" si="8"/>
        <v>15000</v>
      </c>
      <c r="M37" s="158">
        <f aca="true" t="shared" si="9" ref="M37:M42">C37+F37</f>
        <v>24778</v>
      </c>
      <c r="N37" s="86"/>
    </row>
    <row r="38" spans="1:14" ht="31.5">
      <c r="A38" s="87" t="s">
        <v>329</v>
      </c>
      <c r="B38" s="93" t="s">
        <v>330</v>
      </c>
      <c r="C38" s="166">
        <v>-15000</v>
      </c>
      <c r="D38" s="166"/>
      <c r="E38" s="166"/>
      <c r="F38" s="166"/>
      <c r="G38" s="166"/>
      <c r="H38" s="166"/>
      <c r="I38" s="166"/>
      <c r="J38" s="166"/>
      <c r="K38" s="166"/>
      <c r="L38" s="166"/>
      <c r="M38" s="166">
        <f t="shared" si="9"/>
        <v>-15000</v>
      </c>
      <c r="N38" s="86"/>
    </row>
    <row r="39" spans="1:14" ht="47.25">
      <c r="A39" s="87" t="s">
        <v>331</v>
      </c>
      <c r="B39" s="93" t="s">
        <v>332</v>
      </c>
      <c r="C39" s="161">
        <v>4367</v>
      </c>
      <c r="D39" s="167"/>
      <c r="E39" s="167"/>
      <c r="F39" s="161">
        <f>G39+J39</f>
        <v>15000</v>
      </c>
      <c r="G39" s="167"/>
      <c r="H39" s="167"/>
      <c r="I39" s="167"/>
      <c r="J39" s="167">
        <v>15000</v>
      </c>
      <c r="K39" s="167">
        <v>15000</v>
      </c>
      <c r="L39" s="167">
        <v>15000</v>
      </c>
      <c r="M39" s="166">
        <f t="shared" si="9"/>
        <v>19367</v>
      </c>
      <c r="N39" s="86"/>
    </row>
    <row r="40" spans="1:14" ht="47.25">
      <c r="A40" s="87" t="s">
        <v>333</v>
      </c>
      <c r="B40" s="93" t="s">
        <v>334</v>
      </c>
      <c r="C40" s="161">
        <v>-4367</v>
      </c>
      <c r="D40" s="167"/>
      <c r="E40" s="167"/>
      <c r="F40" s="161"/>
      <c r="G40" s="167"/>
      <c r="H40" s="167"/>
      <c r="I40" s="167"/>
      <c r="J40" s="167"/>
      <c r="K40" s="167"/>
      <c r="L40" s="167"/>
      <c r="M40" s="166">
        <f t="shared" si="9"/>
        <v>-4367</v>
      </c>
      <c r="N40" s="86"/>
    </row>
    <row r="41" spans="1:14" ht="63">
      <c r="A41" s="87" t="s">
        <v>337</v>
      </c>
      <c r="B41" s="93" t="s">
        <v>338</v>
      </c>
      <c r="C41" s="161">
        <v>24778</v>
      </c>
      <c r="D41" s="167">
        <v>18178</v>
      </c>
      <c r="E41" s="167">
        <v>7000</v>
      </c>
      <c r="F41" s="161"/>
      <c r="G41" s="167"/>
      <c r="H41" s="167"/>
      <c r="I41" s="167"/>
      <c r="J41" s="167"/>
      <c r="K41" s="167"/>
      <c r="L41" s="167"/>
      <c r="M41" s="166">
        <f t="shared" si="9"/>
        <v>24778</v>
      </c>
      <c r="N41" s="86"/>
    </row>
    <row r="42" spans="1:14" s="99" customFormat="1" ht="31.5">
      <c r="A42" s="156" t="s">
        <v>411</v>
      </c>
      <c r="B42" s="162" t="s">
        <v>412</v>
      </c>
      <c r="C42" s="158">
        <f>C43+C44+C45+C46+C47+C48+C49+C50+C51+C52+C53+C54+C62+C63+C65+C64</f>
        <v>7320122</v>
      </c>
      <c r="D42" s="158">
        <f aca="true" t="shared" si="10" ref="D42:L42">D43+D44+D45+D46+D47+D48+D49+D50+D51+D52+D53+D54+D62+D63+D65+D64</f>
        <v>3459400</v>
      </c>
      <c r="E42" s="158">
        <f t="shared" si="10"/>
        <v>1506767.76</v>
      </c>
      <c r="F42" s="158">
        <f t="shared" si="10"/>
        <v>-38700</v>
      </c>
      <c r="G42" s="158">
        <f t="shared" si="10"/>
        <v>0</v>
      </c>
      <c r="H42" s="158">
        <f t="shared" si="10"/>
        <v>0</v>
      </c>
      <c r="I42" s="158">
        <f t="shared" si="10"/>
        <v>0</v>
      </c>
      <c r="J42" s="158">
        <f t="shared" si="10"/>
        <v>-38700</v>
      </c>
      <c r="K42" s="158">
        <f t="shared" si="10"/>
        <v>-38700</v>
      </c>
      <c r="L42" s="158">
        <f t="shared" si="10"/>
        <v>-38700</v>
      </c>
      <c r="M42" s="158">
        <f t="shared" si="9"/>
        <v>7281422</v>
      </c>
      <c r="N42" s="86"/>
    </row>
    <row r="43" spans="1:18" s="99" customFormat="1" ht="31.5" customHeight="1">
      <c r="A43" s="87" t="s">
        <v>245</v>
      </c>
      <c r="B43" s="93" t="s">
        <v>246</v>
      </c>
      <c r="C43" s="96">
        <f>230000-45000</f>
        <v>185000</v>
      </c>
      <c r="D43" s="165"/>
      <c r="E43" s="165"/>
      <c r="F43" s="166">
        <f>G43+J43</f>
        <v>-533000</v>
      </c>
      <c r="G43" s="165"/>
      <c r="H43" s="165"/>
      <c r="I43" s="165"/>
      <c r="J43" s="165">
        <v>-533000</v>
      </c>
      <c r="K43" s="165">
        <v>-533000</v>
      </c>
      <c r="L43" s="165">
        <v>-533000</v>
      </c>
      <c r="M43" s="96">
        <f aca="true" t="shared" si="11" ref="M43:M64">SUM(F43,C43)</f>
        <v>-348000</v>
      </c>
      <c r="N43" s="86"/>
      <c r="O43" s="98"/>
      <c r="P43" s="98"/>
      <c r="Q43" s="98"/>
      <c r="R43" s="98"/>
    </row>
    <row r="44" spans="1:18" s="99" customFormat="1" ht="82.5" customHeight="1">
      <c r="A44" s="87" t="s">
        <v>413</v>
      </c>
      <c r="B44" s="93" t="s">
        <v>248</v>
      </c>
      <c r="C44" s="96">
        <v>-60842.76</v>
      </c>
      <c r="D44" s="165"/>
      <c r="E44" s="165"/>
      <c r="F44" s="166"/>
      <c r="G44" s="165"/>
      <c r="H44" s="165"/>
      <c r="I44" s="165"/>
      <c r="J44" s="165"/>
      <c r="K44" s="165"/>
      <c r="L44" s="165"/>
      <c r="M44" s="96">
        <f t="shared" si="11"/>
        <v>-60842.76</v>
      </c>
      <c r="N44" s="86"/>
      <c r="O44" s="98"/>
      <c r="P44" s="98"/>
      <c r="Q44" s="98"/>
      <c r="R44" s="98"/>
    </row>
    <row r="45" spans="1:14" ht="16.5">
      <c r="A45" s="87" t="s">
        <v>258</v>
      </c>
      <c r="B45" s="102" t="s">
        <v>259</v>
      </c>
      <c r="C45" s="169">
        <f>2023310+200000+185000+45000</f>
        <v>2453310</v>
      </c>
      <c r="D45" s="97">
        <v>1507300</v>
      </c>
      <c r="E45" s="97">
        <v>200000</v>
      </c>
      <c r="F45" s="169"/>
      <c r="G45" s="169"/>
      <c r="H45" s="169"/>
      <c r="I45" s="169"/>
      <c r="J45" s="169"/>
      <c r="K45" s="169"/>
      <c r="L45" s="169"/>
      <c r="M45" s="96">
        <f t="shared" si="11"/>
        <v>2453310</v>
      </c>
      <c r="N45" s="86"/>
    </row>
    <row r="46" spans="1:14" ht="101.25" customHeight="1">
      <c r="A46" s="87" t="s">
        <v>260</v>
      </c>
      <c r="B46" s="93" t="s">
        <v>261</v>
      </c>
      <c r="C46" s="96">
        <f>2498764.76+495000</f>
        <v>2993764.76</v>
      </c>
      <c r="D46" s="122">
        <f>1751300-315500</f>
        <v>1435800</v>
      </c>
      <c r="E46" s="122">
        <f>64467.76+495000+430000</f>
        <v>989467.76</v>
      </c>
      <c r="F46" s="166">
        <f>G46+J46</f>
        <v>340000</v>
      </c>
      <c r="G46" s="122"/>
      <c r="H46" s="122"/>
      <c r="I46" s="122"/>
      <c r="J46" s="122">
        <v>340000</v>
      </c>
      <c r="K46" s="122">
        <v>340000</v>
      </c>
      <c r="L46" s="122">
        <v>340000</v>
      </c>
      <c r="M46" s="96">
        <f t="shared" si="11"/>
        <v>3333764.76</v>
      </c>
      <c r="N46" s="86"/>
    </row>
    <row r="47" spans="1:14" ht="31.5">
      <c r="A47" s="87" t="s">
        <v>262</v>
      </c>
      <c r="B47" s="93" t="s">
        <v>263</v>
      </c>
      <c r="C47" s="96">
        <f>264200+25000</f>
        <v>289200</v>
      </c>
      <c r="D47" s="122">
        <v>189000</v>
      </c>
      <c r="E47" s="122">
        <v>25000</v>
      </c>
      <c r="F47" s="166"/>
      <c r="G47" s="122"/>
      <c r="H47" s="122"/>
      <c r="I47" s="122"/>
      <c r="J47" s="122"/>
      <c r="K47" s="122"/>
      <c r="L47" s="122"/>
      <c r="M47" s="96">
        <f t="shared" si="11"/>
        <v>289200</v>
      </c>
      <c r="N47" s="86"/>
    </row>
    <row r="48" spans="1:14" ht="31.5">
      <c r="A48" s="87" t="s">
        <v>264</v>
      </c>
      <c r="B48" s="93" t="s">
        <v>265</v>
      </c>
      <c r="C48" s="96">
        <v>19500</v>
      </c>
      <c r="D48" s="122">
        <v>14300</v>
      </c>
      <c r="E48" s="122"/>
      <c r="F48" s="166"/>
      <c r="G48" s="122"/>
      <c r="H48" s="122"/>
      <c r="I48" s="122"/>
      <c r="J48" s="122"/>
      <c r="K48" s="122"/>
      <c r="L48" s="122"/>
      <c r="M48" s="96">
        <f t="shared" si="11"/>
        <v>19500</v>
      </c>
      <c r="N48" s="86"/>
    </row>
    <row r="49" spans="1:14" ht="16.5">
      <c r="A49" s="87" t="s">
        <v>266</v>
      </c>
      <c r="B49" s="93" t="s">
        <v>267</v>
      </c>
      <c r="C49" s="96">
        <f>144300+180000</f>
        <v>324300</v>
      </c>
      <c r="D49" s="122">
        <v>106100</v>
      </c>
      <c r="E49" s="122">
        <v>180000</v>
      </c>
      <c r="F49" s="166"/>
      <c r="G49" s="122"/>
      <c r="H49" s="122"/>
      <c r="I49" s="122"/>
      <c r="J49" s="122"/>
      <c r="K49" s="122"/>
      <c r="L49" s="122"/>
      <c r="M49" s="96">
        <f t="shared" si="11"/>
        <v>324300</v>
      </c>
      <c r="N49" s="86"/>
    </row>
    <row r="50" spans="1:14" ht="94.5">
      <c r="A50" s="87" t="s">
        <v>268</v>
      </c>
      <c r="B50" s="93" t="s">
        <v>269</v>
      </c>
      <c r="C50" s="96">
        <v>5000</v>
      </c>
      <c r="D50" s="122"/>
      <c r="E50" s="122">
        <v>5000</v>
      </c>
      <c r="F50" s="166"/>
      <c r="G50" s="122"/>
      <c r="H50" s="122"/>
      <c r="I50" s="122"/>
      <c r="J50" s="122"/>
      <c r="K50" s="122"/>
      <c r="L50" s="122"/>
      <c r="M50" s="96">
        <f t="shared" si="11"/>
        <v>5000</v>
      </c>
      <c r="N50" s="86"/>
    </row>
    <row r="51" spans="1:14" ht="31.5">
      <c r="A51" s="87" t="s">
        <v>270</v>
      </c>
      <c r="B51" s="93" t="s">
        <v>271</v>
      </c>
      <c r="C51" s="96">
        <v>87400</v>
      </c>
      <c r="D51" s="122">
        <v>64100</v>
      </c>
      <c r="E51" s="122"/>
      <c r="F51" s="166"/>
      <c r="G51" s="122"/>
      <c r="H51" s="122"/>
      <c r="I51" s="122"/>
      <c r="J51" s="122"/>
      <c r="K51" s="122"/>
      <c r="L51" s="122"/>
      <c r="M51" s="96">
        <f t="shared" si="11"/>
        <v>87400</v>
      </c>
      <c r="N51" s="86"/>
    </row>
    <row r="52" spans="1:14" ht="31.5">
      <c r="A52" s="87" t="s">
        <v>272</v>
      </c>
      <c r="B52" s="93" t="s">
        <v>273</v>
      </c>
      <c r="C52" s="96">
        <f>80000-7200</f>
        <v>72800</v>
      </c>
      <c r="D52" s="122">
        <v>4000</v>
      </c>
      <c r="E52" s="122">
        <f>80000-7200</f>
        <v>72800</v>
      </c>
      <c r="F52" s="166"/>
      <c r="G52" s="122"/>
      <c r="H52" s="122"/>
      <c r="I52" s="122"/>
      <c r="J52" s="122"/>
      <c r="K52" s="122"/>
      <c r="L52" s="122"/>
      <c r="M52" s="96">
        <f t="shared" si="11"/>
        <v>72800</v>
      </c>
      <c r="N52" s="86"/>
    </row>
    <row r="53" spans="1:14" ht="31.5">
      <c r="A53" s="87" t="s">
        <v>274</v>
      </c>
      <c r="B53" s="93" t="s">
        <v>275</v>
      </c>
      <c r="C53" s="96"/>
      <c r="D53" s="122"/>
      <c r="E53" s="122">
        <v>32300</v>
      </c>
      <c r="F53" s="166"/>
      <c r="G53" s="122"/>
      <c r="H53" s="122"/>
      <c r="I53" s="122"/>
      <c r="J53" s="122"/>
      <c r="K53" s="122"/>
      <c r="L53" s="122"/>
      <c r="M53" s="96">
        <f t="shared" si="11"/>
        <v>0</v>
      </c>
      <c r="N53" s="86"/>
    </row>
    <row r="54" spans="1:14" ht="33.75" customHeight="1">
      <c r="A54" s="87" t="s">
        <v>276</v>
      </c>
      <c r="B54" s="93" t="s">
        <v>277</v>
      </c>
      <c r="C54" s="169">
        <f>C55+C56+C57+C58+C59+C60+C61</f>
        <v>937190</v>
      </c>
      <c r="D54" s="97">
        <f aca="true" t="shared" si="12" ref="D54:L54">D55+D56+D57+D58+D59+D60+D61</f>
        <v>133200</v>
      </c>
      <c r="E54" s="97">
        <f t="shared" si="12"/>
        <v>2200</v>
      </c>
      <c r="F54" s="169">
        <f t="shared" si="12"/>
        <v>0</v>
      </c>
      <c r="G54" s="169">
        <f t="shared" si="12"/>
        <v>0</v>
      </c>
      <c r="H54" s="169">
        <f t="shared" si="12"/>
        <v>0</v>
      </c>
      <c r="I54" s="169">
        <f t="shared" si="12"/>
        <v>0</v>
      </c>
      <c r="J54" s="169">
        <f t="shared" si="12"/>
        <v>0</v>
      </c>
      <c r="K54" s="169">
        <f t="shared" si="12"/>
        <v>0</v>
      </c>
      <c r="L54" s="169">
        <f t="shared" si="12"/>
        <v>0</v>
      </c>
      <c r="M54" s="96">
        <f t="shared" si="11"/>
        <v>937190</v>
      </c>
      <c r="N54" s="86"/>
    </row>
    <row r="55" spans="1:14" ht="63">
      <c r="A55" s="87"/>
      <c r="B55" s="93" t="s">
        <v>278</v>
      </c>
      <c r="C55" s="169">
        <v>84600</v>
      </c>
      <c r="D55" s="97">
        <v>72900</v>
      </c>
      <c r="E55" s="97"/>
      <c r="F55" s="169"/>
      <c r="G55" s="169"/>
      <c r="H55" s="169"/>
      <c r="I55" s="169"/>
      <c r="J55" s="169"/>
      <c r="K55" s="169"/>
      <c r="L55" s="169"/>
      <c r="M55" s="96">
        <f t="shared" si="11"/>
        <v>84600</v>
      </c>
      <c r="N55" s="86"/>
    </row>
    <row r="56" spans="1:14" ht="78.75">
      <c r="A56" s="87"/>
      <c r="B56" s="93" t="s">
        <v>279</v>
      </c>
      <c r="C56" s="169">
        <v>3300</v>
      </c>
      <c r="D56" s="97">
        <v>2400</v>
      </c>
      <c r="E56" s="97"/>
      <c r="F56" s="169"/>
      <c r="G56" s="169"/>
      <c r="H56" s="169"/>
      <c r="I56" s="169"/>
      <c r="J56" s="169"/>
      <c r="K56" s="169"/>
      <c r="L56" s="169"/>
      <c r="M56" s="96">
        <f t="shared" si="11"/>
        <v>3300</v>
      </c>
      <c r="N56" s="86"/>
    </row>
    <row r="57" spans="1:14" ht="31.5">
      <c r="A57" s="87"/>
      <c r="B57" s="93" t="s">
        <v>280</v>
      </c>
      <c r="C57" s="169">
        <v>16800</v>
      </c>
      <c r="D57" s="97">
        <v>12300</v>
      </c>
      <c r="E57" s="97"/>
      <c r="F57" s="169"/>
      <c r="G57" s="169"/>
      <c r="H57" s="169"/>
      <c r="I57" s="169"/>
      <c r="J57" s="169"/>
      <c r="K57" s="169"/>
      <c r="L57" s="169"/>
      <c r="M57" s="96">
        <f t="shared" si="11"/>
        <v>16800</v>
      </c>
      <c r="N57" s="86"/>
    </row>
    <row r="58" spans="1:14" ht="33.75" customHeight="1">
      <c r="A58" s="87"/>
      <c r="B58" s="93" t="s">
        <v>281</v>
      </c>
      <c r="C58" s="169">
        <v>2200</v>
      </c>
      <c r="D58" s="97"/>
      <c r="E58" s="97">
        <v>2200</v>
      </c>
      <c r="F58" s="169"/>
      <c r="G58" s="169"/>
      <c r="H58" s="169"/>
      <c r="I58" s="169"/>
      <c r="J58" s="97"/>
      <c r="K58" s="97"/>
      <c r="L58" s="97"/>
      <c r="M58" s="96">
        <f t="shared" si="11"/>
        <v>2200</v>
      </c>
      <c r="N58" s="86"/>
    </row>
    <row r="59" spans="1:14" ht="63">
      <c r="A59" s="87"/>
      <c r="B59" s="93" t="s">
        <v>282</v>
      </c>
      <c r="C59" s="169">
        <v>62100</v>
      </c>
      <c r="D59" s="97">
        <v>45600</v>
      </c>
      <c r="E59" s="97"/>
      <c r="F59" s="169"/>
      <c r="G59" s="169"/>
      <c r="H59" s="169"/>
      <c r="I59" s="169"/>
      <c r="J59" s="97"/>
      <c r="K59" s="97"/>
      <c r="L59" s="97"/>
      <c r="M59" s="96">
        <f t="shared" si="11"/>
        <v>62100</v>
      </c>
      <c r="N59" s="86"/>
    </row>
    <row r="60" spans="1:14" ht="114.75" customHeight="1">
      <c r="A60" s="87"/>
      <c r="B60" s="93" t="s">
        <v>283</v>
      </c>
      <c r="C60" s="96">
        <v>-70010</v>
      </c>
      <c r="D60" s="170"/>
      <c r="E60" s="170"/>
      <c r="F60" s="171"/>
      <c r="G60" s="170"/>
      <c r="H60" s="170"/>
      <c r="I60" s="170"/>
      <c r="J60" s="170"/>
      <c r="K60" s="170"/>
      <c r="L60" s="170"/>
      <c r="M60" s="96">
        <f t="shared" si="11"/>
        <v>-70010</v>
      </c>
      <c r="N60" s="86"/>
    </row>
    <row r="61" spans="1:14" ht="97.5" customHeight="1">
      <c r="A61" s="87"/>
      <c r="B61" s="103" t="s">
        <v>284</v>
      </c>
      <c r="C61" s="96">
        <v>838200</v>
      </c>
      <c r="D61" s="170"/>
      <c r="E61" s="170"/>
      <c r="F61" s="171"/>
      <c r="G61" s="170"/>
      <c r="H61" s="170"/>
      <c r="I61" s="170"/>
      <c r="J61" s="170"/>
      <c r="K61" s="170"/>
      <c r="L61" s="170"/>
      <c r="M61" s="96">
        <f t="shared" si="11"/>
        <v>838200</v>
      </c>
      <c r="N61" s="86"/>
    </row>
    <row r="62" spans="1:14" ht="16.5">
      <c r="A62" s="87" t="s">
        <v>285</v>
      </c>
      <c r="B62" s="93" t="s">
        <v>286</v>
      </c>
      <c r="C62" s="171"/>
      <c r="D62" s="167">
        <v>2300</v>
      </c>
      <c r="E62" s="170"/>
      <c r="F62" s="171"/>
      <c r="G62" s="170"/>
      <c r="H62" s="170"/>
      <c r="I62" s="170"/>
      <c r="J62" s="170"/>
      <c r="K62" s="170"/>
      <c r="L62" s="170"/>
      <c r="M62" s="96">
        <f t="shared" si="11"/>
        <v>0</v>
      </c>
      <c r="N62" s="86"/>
    </row>
    <row r="63" spans="1:14" ht="31.5">
      <c r="A63" s="87" t="s">
        <v>287</v>
      </c>
      <c r="B63" s="104" t="s">
        <v>288</v>
      </c>
      <c r="C63" s="96">
        <v>65000</v>
      </c>
      <c r="D63" s="167"/>
      <c r="E63" s="170"/>
      <c r="F63" s="171"/>
      <c r="G63" s="170"/>
      <c r="H63" s="170"/>
      <c r="I63" s="170"/>
      <c r="J63" s="170"/>
      <c r="K63" s="170"/>
      <c r="L63" s="170"/>
      <c r="M63" s="96">
        <f t="shared" si="11"/>
        <v>65000</v>
      </c>
      <c r="N63" s="86"/>
    </row>
    <row r="64" spans="1:14" ht="16.5">
      <c r="A64" s="87" t="s">
        <v>322</v>
      </c>
      <c r="B64" s="100" t="s">
        <v>323</v>
      </c>
      <c r="C64" s="166">
        <v>-51500</v>
      </c>
      <c r="D64" s="167">
        <v>3300</v>
      </c>
      <c r="E64" s="167"/>
      <c r="F64" s="96">
        <f>G64+J64</f>
        <v>56000</v>
      </c>
      <c r="G64" s="167"/>
      <c r="H64" s="167"/>
      <c r="I64" s="167"/>
      <c r="J64" s="167">
        <v>56000</v>
      </c>
      <c r="K64" s="167">
        <v>56000</v>
      </c>
      <c r="L64" s="167">
        <v>56000</v>
      </c>
      <c r="M64" s="96">
        <f t="shared" si="11"/>
        <v>4500</v>
      </c>
      <c r="N64" s="86"/>
    </row>
    <row r="65" spans="1:14" ht="48" customHeight="1">
      <c r="A65" s="106" t="s">
        <v>364</v>
      </c>
      <c r="B65" s="100" t="s">
        <v>365</v>
      </c>
      <c r="C65" s="166"/>
      <c r="D65" s="167"/>
      <c r="E65" s="167"/>
      <c r="F65" s="96">
        <f>G65+J65</f>
        <v>98300</v>
      </c>
      <c r="G65" s="167"/>
      <c r="H65" s="167"/>
      <c r="I65" s="167"/>
      <c r="J65" s="167">
        <v>98300</v>
      </c>
      <c r="K65" s="167">
        <v>98300</v>
      </c>
      <c r="L65" s="167">
        <v>98300</v>
      </c>
      <c r="M65" s="96">
        <f>SUM(F65,C65)</f>
        <v>98300</v>
      </c>
      <c r="N65" s="86"/>
    </row>
    <row r="66" spans="1:14" ht="48" customHeight="1">
      <c r="A66" s="156" t="s">
        <v>414</v>
      </c>
      <c r="B66" s="172" t="s">
        <v>415</v>
      </c>
      <c r="C66" s="173">
        <f>C67+C71+C72+C73+C74+C75+C77+C76</f>
        <v>934500</v>
      </c>
      <c r="D66" s="173">
        <f aca="true" t="shared" si="13" ref="D66:L66">D67+D71+D72+D73+D74+D75+D77+D76</f>
        <v>376986</v>
      </c>
      <c r="E66" s="173">
        <f t="shared" si="13"/>
        <v>181300</v>
      </c>
      <c r="F66" s="173">
        <f t="shared" si="13"/>
        <v>0</v>
      </c>
      <c r="G66" s="173">
        <f t="shared" si="13"/>
        <v>0</v>
      </c>
      <c r="H66" s="173">
        <f t="shared" si="13"/>
        <v>0</v>
      </c>
      <c r="I66" s="173">
        <f t="shared" si="13"/>
        <v>0</v>
      </c>
      <c r="J66" s="173">
        <f t="shared" si="13"/>
        <v>0</v>
      </c>
      <c r="K66" s="173">
        <f t="shared" si="13"/>
        <v>0</v>
      </c>
      <c r="L66" s="173">
        <f t="shared" si="13"/>
        <v>0</v>
      </c>
      <c r="M66" s="174">
        <f>C66+F66</f>
        <v>934500</v>
      </c>
      <c r="N66" s="86"/>
    </row>
    <row r="67" spans="1:14" ht="36" customHeight="1">
      <c r="A67" s="106" t="s">
        <v>291</v>
      </c>
      <c r="B67" s="100" t="s">
        <v>292</v>
      </c>
      <c r="C67" s="166">
        <f>C68+C70</f>
        <v>511000</v>
      </c>
      <c r="D67" s="167"/>
      <c r="E67" s="167"/>
      <c r="F67" s="96"/>
      <c r="G67" s="167"/>
      <c r="H67" s="167"/>
      <c r="I67" s="167"/>
      <c r="J67" s="167"/>
      <c r="K67" s="167"/>
      <c r="L67" s="167"/>
      <c r="M67" s="96">
        <f aca="true" t="shared" si="14" ref="M67:M85">SUM(F67,C67)</f>
        <v>511000</v>
      </c>
      <c r="N67" s="86"/>
    </row>
    <row r="68" spans="1:14" ht="48" customHeight="1">
      <c r="A68" s="106"/>
      <c r="B68" s="100" t="s">
        <v>293</v>
      </c>
      <c r="C68" s="166">
        <v>490000</v>
      </c>
      <c r="D68" s="167"/>
      <c r="E68" s="167"/>
      <c r="F68" s="96"/>
      <c r="G68" s="167"/>
      <c r="H68" s="167"/>
      <c r="I68" s="167"/>
      <c r="J68" s="167"/>
      <c r="K68" s="167"/>
      <c r="L68" s="167"/>
      <c r="M68" s="96">
        <f t="shared" si="14"/>
        <v>490000</v>
      </c>
      <c r="N68" s="86"/>
    </row>
    <row r="69" spans="1:14" ht="31.5">
      <c r="A69" s="106" t="s">
        <v>157</v>
      </c>
      <c r="B69" s="93" t="s">
        <v>294</v>
      </c>
      <c r="C69" s="166">
        <v>20000</v>
      </c>
      <c r="D69" s="167"/>
      <c r="E69" s="167"/>
      <c r="F69" s="96"/>
      <c r="G69" s="167"/>
      <c r="H69" s="167"/>
      <c r="I69" s="167"/>
      <c r="J69" s="167"/>
      <c r="K69" s="167"/>
      <c r="L69" s="167"/>
      <c r="M69" s="96">
        <f t="shared" si="14"/>
        <v>20000</v>
      </c>
      <c r="N69" s="86"/>
    </row>
    <row r="70" spans="1:14" ht="31.5">
      <c r="A70" s="106"/>
      <c r="B70" s="100" t="s">
        <v>295</v>
      </c>
      <c r="C70" s="166">
        <v>21000</v>
      </c>
      <c r="D70" s="167"/>
      <c r="E70" s="167"/>
      <c r="F70" s="96"/>
      <c r="G70" s="167"/>
      <c r="H70" s="167"/>
      <c r="I70" s="167"/>
      <c r="J70" s="167"/>
      <c r="K70" s="167"/>
      <c r="L70" s="167"/>
      <c r="M70" s="96">
        <f t="shared" si="14"/>
        <v>21000</v>
      </c>
      <c r="N70" s="86"/>
    </row>
    <row r="71" spans="1:14" ht="47.25">
      <c r="A71" s="87" t="s">
        <v>296</v>
      </c>
      <c r="B71" s="93" t="s">
        <v>297</v>
      </c>
      <c r="C71" s="166">
        <v>-102900</v>
      </c>
      <c r="D71" s="167"/>
      <c r="E71" s="167"/>
      <c r="F71" s="96"/>
      <c r="G71" s="167"/>
      <c r="H71" s="167"/>
      <c r="I71" s="167"/>
      <c r="J71" s="167"/>
      <c r="K71" s="167"/>
      <c r="L71" s="167"/>
      <c r="M71" s="96">
        <f t="shared" si="14"/>
        <v>-102900</v>
      </c>
      <c r="N71" s="86"/>
    </row>
    <row r="72" spans="1:14" ht="32.25" customHeight="1">
      <c r="A72" s="87" t="s">
        <v>298</v>
      </c>
      <c r="B72" s="93" t="s">
        <v>299</v>
      </c>
      <c r="C72" s="166">
        <v>-127000</v>
      </c>
      <c r="D72" s="167"/>
      <c r="E72" s="167"/>
      <c r="F72" s="96"/>
      <c r="G72" s="167"/>
      <c r="H72" s="167"/>
      <c r="I72" s="167"/>
      <c r="J72" s="167"/>
      <c r="K72" s="167"/>
      <c r="L72" s="167"/>
      <c r="M72" s="96">
        <f t="shared" si="14"/>
        <v>-127000</v>
      </c>
      <c r="N72" s="86"/>
    </row>
    <row r="73" spans="1:14" ht="31.5">
      <c r="A73" s="87" t="s">
        <v>300</v>
      </c>
      <c r="B73" s="93" t="s">
        <v>301</v>
      </c>
      <c r="C73" s="166">
        <f>28540+15000</f>
        <v>43540</v>
      </c>
      <c r="D73" s="167">
        <f>21000</f>
        <v>21000</v>
      </c>
      <c r="E73" s="167">
        <f>7800+15000</f>
        <v>22800</v>
      </c>
      <c r="F73" s="96"/>
      <c r="G73" s="167"/>
      <c r="H73" s="167"/>
      <c r="I73" s="167"/>
      <c r="J73" s="167"/>
      <c r="K73" s="167"/>
      <c r="L73" s="167"/>
      <c r="M73" s="96">
        <f t="shared" si="14"/>
        <v>43540</v>
      </c>
      <c r="N73" s="86"/>
    </row>
    <row r="74" spans="1:14" ht="47.25">
      <c r="A74" s="87" t="s">
        <v>302</v>
      </c>
      <c r="B74" s="107" t="s">
        <v>303</v>
      </c>
      <c r="C74" s="166">
        <f>195530+150000</f>
        <v>345530</v>
      </c>
      <c r="D74" s="167">
        <v>144240</v>
      </c>
      <c r="E74" s="167">
        <v>150000</v>
      </c>
      <c r="F74" s="96"/>
      <c r="G74" s="167"/>
      <c r="H74" s="167"/>
      <c r="I74" s="167"/>
      <c r="J74" s="167"/>
      <c r="K74" s="167"/>
      <c r="L74" s="167"/>
      <c r="M74" s="96">
        <f t="shared" si="14"/>
        <v>345530</v>
      </c>
      <c r="N74" s="86"/>
    </row>
    <row r="75" spans="1:14" ht="48" customHeight="1">
      <c r="A75" s="87" t="s">
        <v>311</v>
      </c>
      <c r="B75" s="108" t="s">
        <v>312</v>
      </c>
      <c r="C75" s="166">
        <f>18160+229900</f>
        <v>248060</v>
      </c>
      <c r="D75" s="167">
        <f>13400+192646</f>
        <v>206046</v>
      </c>
      <c r="E75" s="167"/>
      <c r="F75" s="96"/>
      <c r="G75" s="167"/>
      <c r="H75" s="167"/>
      <c r="I75" s="167"/>
      <c r="J75" s="167"/>
      <c r="K75" s="167"/>
      <c r="L75" s="167"/>
      <c r="M75" s="96">
        <f t="shared" si="14"/>
        <v>248060</v>
      </c>
      <c r="N75" s="86"/>
    </row>
    <row r="76" spans="1:14" ht="48" customHeight="1">
      <c r="A76" s="87" t="s">
        <v>313</v>
      </c>
      <c r="B76" s="108" t="s">
        <v>314</v>
      </c>
      <c r="C76" s="166">
        <v>8500</v>
      </c>
      <c r="D76" s="167"/>
      <c r="E76" s="167">
        <v>8500</v>
      </c>
      <c r="F76" s="96"/>
      <c r="G76" s="167"/>
      <c r="H76" s="167"/>
      <c r="I76" s="167"/>
      <c r="J76" s="167"/>
      <c r="K76" s="167"/>
      <c r="L76" s="167"/>
      <c r="M76" s="96">
        <f t="shared" si="14"/>
        <v>8500</v>
      </c>
      <c r="N76" s="86"/>
    </row>
    <row r="77" spans="1:14" ht="16.5">
      <c r="A77" s="87" t="s">
        <v>315</v>
      </c>
      <c r="B77" s="109" t="s">
        <v>316</v>
      </c>
      <c r="C77" s="166">
        <v>7770</v>
      </c>
      <c r="D77" s="167">
        <v>5700</v>
      </c>
      <c r="E77" s="167"/>
      <c r="F77" s="96"/>
      <c r="G77" s="167"/>
      <c r="H77" s="167"/>
      <c r="I77" s="167"/>
      <c r="J77" s="167"/>
      <c r="K77" s="167"/>
      <c r="L77" s="167"/>
      <c r="M77" s="96">
        <f t="shared" si="14"/>
        <v>7770</v>
      </c>
      <c r="N77" s="86"/>
    </row>
    <row r="78" spans="1:14" ht="31.5">
      <c r="A78" s="156" t="s">
        <v>416</v>
      </c>
      <c r="B78" s="172" t="s">
        <v>417</v>
      </c>
      <c r="C78" s="173">
        <f>C79+C80+C81+C82+C83+C84</f>
        <v>-120000</v>
      </c>
      <c r="D78" s="173">
        <f aca="true" t="shared" si="15" ref="D78:L78">D79+D80+D81+D82+D83</f>
        <v>0</v>
      </c>
      <c r="E78" s="173">
        <f t="shared" si="15"/>
        <v>0</v>
      </c>
      <c r="F78" s="173">
        <f t="shared" si="15"/>
        <v>150000</v>
      </c>
      <c r="G78" s="173">
        <f t="shared" si="15"/>
        <v>0</v>
      </c>
      <c r="H78" s="173">
        <f t="shared" si="15"/>
        <v>0</v>
      </c>
      <c r="I78" s="173">
        <f t="shared" si="15"/>
        <v>0</v>
      </c>
      <c r="J78" s="173">
        <f t="shared" si="15"/>
        <v>150000</v>
      </c>
      <c r="K78" s="173">
        <f t="shared" si="15"/>
        <v>150000</v>
      </c>
      <c r="L78" s="173">
        <f t="shared" si="15"/>
        <v>150000</v>
      </c>
      <c r="M78" s="174">
        <f>C78+F78</f>
        <v>30000</v>
      </c>
      <c r="N78" s="86"/>
    </row>
    <row r="79" spans="1:14" ht="16.5">
      <c r="A79" s="110" t="s">
        <v>318</v>
      </c>
      <c r="B79" s="111" t="s">
        <v>319</v>
      </c>
      <c r="C79" s="166">
        <v>25000</v>
      </c>
      <c r="D79" s="167"/>
      <c r="E79" s="167"/>
      <c r="F79" s="96">
        <f>G79+J79</f>
        <v>200000</v>
      </c>
      <c r="G79" s="167"/>
      <c r="H79" s="167"/>
      <c r="I79" s="167"/>
      <c r="J79" s="167">
        <f>170000+30000</f>
        <v>200000</v>
      </c>
      <c r="K79" s="167">
        <v>200000</v>
      </c>
      <c r="L79" s="167">
        <v>200000</v>
      </c>
      <c r="M79" s="96">
        <f t="shared" si="14"/>
        <v>225000</v>
      </c>
      <c r="N79" s="86"/>
    </row>
    <row r="80" spans="1:14" ht="47.25">
      <c r="A80" s="87" t="s">
        <v>320</v>
      </c>
      <c r="B80" s="95" t="s">
        <v>321</v>
      </c>
      <c r="C80" s="166">
        <v>30000</v>
      </c>
      <c r="D80" s="167"/>
      <c r="E80" s="167"/>
      <c r="F80" s="96">
        <f>G80+J80</f>
        <v>-50000</v>
      </c>
      <c r="G80" s="167"/>
      <c r="H80" s="167"/>
      <c r="I80" s="167"/>
      <c r="J80" s="167">
        <v>-50000</v>
      </c>
      <c r="K80" s="167">
        <v>-50000</v>
      </c>
      <c r="L80" s="167">
        <v>-50000</v>
      </c>
      <c r="M80" s="96">
        <f t="shared" si="14"/>
        <v>-20000</v>
      </c>
      <c r="N80" s="86"/>
    </row>
    <row r="81" spans="1:14" ht="16.5">
      <c r="A81" s="87" t="s">
        <v>322</v>
      </c>
      <c r="B81" s="95" t="s">
        <v>323</v>
      </c>
      <c r="C81" s="166">
        <v>30000</v>
      </c>
      <c r="D81" s="167"/>
      <c r="E81" s="167"/>
      <c r="F81" s="96"/>
      <c r="G81" s="167"/>
      <c r="H81" s="167"/>
      <c r="I81" s="167"/>
      <c r="J81" s="167"/>
      <c r="K81" s="167"/>
      <c r="L81" s="167"/>
      <c r="M81" s="96">
        <f t="shared" si="14"/>
        <v>30000</v>
      </c>
      <c r="N81" s="86"/>
    </row>
    <row r="82" spans="1:14" ht="16.5">
      <c r="A82" s="87" t="s">
        <v>324</v>
      </c>
      <c r="B82" s="112" t="s">
        <v>325</v>
      </c>
      <c r="C82" s="166">
        <f>-30000-150000-25000+2500</f>
        <v>-202500</v>
      </c>
      <c r="D82" s="167"/>
      <c r="E82" s="167">
        <v>2500</v>
      </c>
      <c r="F82" s="96"/>
      <c r="G82" s="167"/>
      <c r="H82" s="167"/>
      <c r="I82" s="167"/>
      <c r="J82" s="167"/>
      <c r="K82" s="167"/>
      <c r="L82" s="167"/>
      <c r="M82" s="96">
        <f t="shared" si="14"/>
        <v>-202500</v>
      </c>
      <c r="N82" s="86"/>
    </row>
    <row r="83" spans="1:14" ht="31.5">
      <c r="A83" s="87" t="s">
        <v>326</v>
      </c>
      <c r="B83" s="94" t="s">
        <v>327</v>
      </c>
      <c r="C83" s="166">
        <f>-2500-9500</f>
        <v>-12000</v>
      </c>
      <c r="D83" s="167"/>
      <c r="E83" s="167">
        <v>-2500</v>
      </c>
      <c r="F83" s="96"/>
      <c r="G83" s="167"/>
      <c r="H83" s="167"/>
      <c r="I83" s="167"/>
      <c r="J83" s="167"/>
      <c r="K83" s="167"/>
      <c r="L83" s="167"/>
      <c r="M83" s="96">
        <f t="shared" si="14"/>
        <v>-12000</v>
      </c>
      <c r="N83" s="86"/>
    </row>
    <row r="84" spans="1:14" ht="16.5">
      <c r="A84" s="87" t="s">
        <v>374</v>
      </c>
      <c r="B84" s="94" t="s">
        <v>418</v>
      </c>
      <c r="C84" s="166">
        <f>C85</f>
        <v>9500</v>
      </c>
      <c r="D84" s="167"/>
      <c r="E84" s="167"/>
      <c r="F84" s="96"/>
      <c r="G84" s="167"/>
      <c r="H84" s="167"/>
      <c r="I84" s="167"/>
      <c r="J84" s="167"/>
      <c r="K84" s="167"/>
      <c r="L84" s="167"/>
      <c r="M84" s="96">
        <f t="shared" si="14"/>
        <v>9500</v>
      </c>
      <c r="N84" s="86"/>
    </row>
    <row r="85" spans="1:14" ht="47.25">
      <c r="A85" s="87" t="s">
        <v>157</v>
      </c>
      <c r="B85" s="94" t="s">
        <v>377</v>
      </c>
      <c r="C85" s="166">
        <v>9500</v>
      </c>
      <c r="D85" s="167"/>
      <c r="E85" s="167"/>
      <c r="F85" s="96"/>
      <c r="G85" s="167"/>
      <c r="H85" s="167"/>
      <c r="I85" s="167"/>
      <c r="J85" s="167"/>
      <c r="K85" s="167"/>
      <c r="L85" s="167"/>
      <c r="M85" s="96">
        <f t="shared" si="14"/>
        <v>9500</v>
      </c>
      <c r="N85" s="86"/>
    </row>
    <row r="86" spans="1:14" s="175" customFormat="1" ht="47.25">
      <c r="A86" s="156" t="s">
        <v>419</v>
      </c>
      <c r="B86" s="172" t="s">
        <v>420</v>
      </c>
      <c r="C86" s="173">
        <f>C87+C91+C93</f>
        <v>0</v>
      </c>
      <c r="D86" s="173">
        <f aca="true" t="shared" si="16" ref="D86:L86">D87+D91+D93</f>
        <v>0</v>
      </c>
      <c r="E86" s="173">
        <f t="shared" si="16"/>
        <v>0</v>
      </c>
      <c r="F86" s="173">
        <f t="shared" si="16"/>
        <v>11338627.68</v>
      </c>
      <c r="G86" s="173">
        <f t="shared" si="16"/>
        <v>1341042</v>
      </c>
      <c r="H86" s="173">
        <f t="shared" si="16"/>
        <v>0</v>
      </c>
      <c r="I86" s="173">
        <f t="shared" si="16"/>
        <v>0</v>
      </c>
      <c r="J86" s="173">
        <f t="shared" si="16"/>
        <v>9997585.68</v>
      </c>
      <c r="K86" s="173">
        <f t="shared" si="16"/>
        <v>4969811</v>
      </c>
      <c r="L86" s="173">
        <f t="shared" si="16"/>
        <v>1651337</v>
      </c>
      <c r="M86" s="174">
        <f>SUM(F86,C86)</f>
        <v>11338627.68</v>
      </c>
      <c r="N86" s="86"/>
    </row>
    <row r="87" spans="1:14" s="175" customFormat="1" ht="16.5">
      <c r="A87" s="87" t="s">
        <v>340</v>
      </c>
      <c r="B87" s="100" t="s">
        <v>341</v>
      </c>
      <c r="C87" s="161"/>
      <c r="D87" s="120"/>
      <c r="E87" s="120"/>
      <c r="F87" s="166">
        <f aca="true" t="shared" si="17" ref="F87:F95">G87+J87</f>
        <v>4969811</v>
      </c>
      <c r="G87" s="122">
        <f aca="true" t="shared" si="18" ref="G87:L87">G88+G89+G90</f>
        <v>0</v>
      </c>
      <c r="H87" s="122">
        <f t="shared" si="18"/>
        <v>0</v>
      </c>
      <c r="I87" s="122">
        <f t="shared" si="18"/>
        <v>0</v>
      </c>
      <c r="J87" s="122">
        <f t="shared" si="18"/>
        <v>4969811</v>
      </c>
      <c r="K87" s="122">
        <f t="shared" si="18"/>
        <v>4969811</v>
      </c>
      <c r="L87" s="122">
        <f t="shared" si="18"/>
        <v>1651337</v>
      </c>
      <c r="M87" s="161">
        <f aca="true" t="shared" si="19" ref="M87:M93">SUM(F87,C87)</f>
        <v>4969811</v>
      </c>
      <c r="N87" s="86"/>
    </row>
    <row r="88" spans="1:14" s="175" customFormat="1" ht="141.75">
      <c r="A88" s="87" t="s">
        <v>157</v>
      </c>
      <c r="B88" s="94" t="s">
        <v>342</v>
      </c>
      <c r="C88" s="161"/>
      <c r="D88" s="120"/>
      <c r="E88" s="120"/>
      <c r="F88" s="166">
        <f t="shared" si="17"/>
        <v>1407431</v>
      </c>
      <c r="G88" s="120"/>
      <c r="H88" s="120"/>
      <c r="I88" s="120"/>
      <c r="J88" s="122">
        <v>1407431</v>
      </c>
      <c r="K88" s="122">
        <v>1407431</v>
      </c>
      <c r="L88" s="122"/>
      <c r="M88" s="161">
        <f t="shared" si="19"/>
        <v>1407431</v>
      </c>
      <c r="N88" s="86"/>
    </row>
    <row r="89" spans="1:14" s="175" customFormat="1" ht="110.25">
      <c r="A89" s="87"/>
      <c r="B89" s="100" t="s">
        <v>343</v>
      </c>
      <c r="C89" s="161"/>
      <c r="D89" s="120"/>
      <c r="E89" s="120"/>
      <c r="F89" s="166">
        <f t="shared" si="17"/>
        <v>1651337</v>
      </c>
      <c r="G89" s="120"/>
      <c r="H89" s="120"/>
      <c r="I89" s="120"/>
      <c r="J89" s="122">
        <v>1651337</v>
      </c>
      <c r="K89" s="122">
        <v>1651337</v>
      </c>
      <c r="L89" s="122">
        <v>1651337</v>
      </c>
      <c r="M89" s="161">
        <f t="shared" si="19"/>
        <v>1651337</v>
      </c>
      <c r="N89" s="86"/>
    </row>
    <row r="90" spans="1:14" s="175" customFormat="1" ht="31.5">
      <c r="A90" s="87"/>
      <c r="B90" s="100" t="s">
        <v>244</v>
      </c>
      <c r="C90" s="161"/>
      <c r="D90" s="120"/>
      <c r="E90" s="120"/>
      <c r="F90" s="166">
        <f t="shared" si="17"/>
        <v>1911043</v>
      </c>
      <c r="G90" s="120"/>
      <c r="H90" s="120"/>
      <c r="I90" s="120"/>
      <c r="J90" s="122">
        <f>1326043+300000+285000</f>
        <v>1911043</v>
      </c>
      <c r="K90" s="122">
        <f>1326043+300000+285000</f>
        <v>1911043</v>
      </c>
      <c r="L90" s="122"/>
      <c r="M90" s="161">
        <f t="shared" si="19"/>
        <v>1911043</v>
      </c>
      <c r="N90" s="86"/>
    </row>
    <row r="91" spans="1:14" s="175" customFormat="1" ht="67.5" customHeight="1">
      <c r="A91" s="87">
        <v>170703</v>
      </c>
      <c r="B91" s="100" t="s">
        <v>351</v>
      </c>
      <c r="C91" s="161">
        <f>C92</f>
        <v>0</v>
      </c>
      <c r="D91" s="161">
        <f>D92</f>
        <v>0</v>
      </c>
      <c r="E91" s="161">
        <f>E92</f>
        <v>0</v>
      </c>
      <c r="F91" s="166">
        <f>F92</f>
        <v>6215130</v>
      </c>
      <c r="G91" s="165">
        <f aca="true" t="shared" si="20" ref="G91:L91">G92</f>
        <v>1341042</v>
      </c>
      <c r="H91" s="165">
        <f t="shared" si="20"/>
        <v>0</v>
      </c>
      <c r="I91" s="165">
        <f t="shared" si="20"/>
        <v>0</v>
      </c>
      <c r="J91" s="165">
        <f t="shared" si="20"/>
        <v>4874088</v>
      </c>
      <c r="K91" s="166">
        <f t="shared" si="20"/>
        <v>0</v>
      </c>
      <c r="L91" s="166">
        <f t="shared" si="20"/>
        <v>0</v>
      </c>
      <c r="M91" s="161">
        <f t="shared" si="19"/>
        <v>6215130</v>
      </c>
      <c r="N91" s="86"/>
    </row>
    <row r="92" spans="1:14" s="175" customFormat="1" ht="141.75">
      <c r="A92" s="87"/>
      <c r="B92" s="43" t="s">
        <v>352</v>
      </c>
      <c r="C92" s="161"/>
      <c r="D92" s="120"/>
      <c r="E92" s="120"/>
      <c r="F92" s="166">
        <f t="shared" si="17"/>
        <v>6215130</v>
      </c>
      <c r="G92" s="122">
        <v>1341042</v>
      </c>
      <c r="H92" s="120"/>
      <c r="I92" s="120"/>
      <c r="J92" s="122">
        <f>2849714+1200000+824374</f>
        <v>4874088</v>
      </c>
      <c r="K92" s="122"/>
      <c r="L92" s="120"/>
      <c r="M92" s="161">
        <f>C92+F92</f>
        <v>6215130</v>
      </c>
      <c r="N92" s="86"/>
    </row>
    <row r="93" spans="1:14" s="175" customFormat="1" ht="36" customHeight="1">
      <c r="A93" s="87">
        <v>240601</v>
      </c>
      <c r="B93" s="100" t="s">
        <v>367</v>
      </c>
      <c r="C93" s="161">
        <f>C94+C95</f>
        <v>0</v>
      </c>
      <c r="D93" s="161">
        <f aca="true" t="shared" si="21" ref="D93:L93">D94+D95</f>
        <v>0</v>
      </c>
      <c r="E93" s="161">
        <f t="shared" si="21"/>
        <v>0</v>
      </c>
      <c r="F93" s="161">
        <f t="shared" si="21"/>
        <v>153686.68</v>
      </c>
      <c r="G93" s="161">
        <f t="shared" si="21"/>
        <v>0</v>
      </c>
      <c r="H93" s="161">
        <f t="shared" si="21"/>
        <v>0</v>
      </c>
      <c r="I93" s="161">
        <f t="shared" si="21"/>
        <v>0</v>
      </c>
      <c r="J93" s="122">
        <f t="shared" si="21"/>
        <v>153686.68</v>
      </c>
      <c r="K93" s="161">
        <f t="shared" si="21"/>
        <v>0</v>
      </c>
      <c r="L93" s="161">
        <f t="shared" si="21"/>
        <v>0</v>
      </c>
      <c r="M93" s="161">
        <f t="shared" si="19"/>
        <v>153686.68</v>
      </c>
      <c r="N93" s="86"/>
    </row>
    <row r="94" spans="1:14" s="175" customFormat="1" ht="145.5" customHeight="1">
      <c r="A94" s="87" t="s">
        <v>157</v>
      </c>
      <c r="B94" s="100" t="s">
        <v>368</v>
      </c>
      <c r="C94" s="161"/>
      <c r="D94" s="120"/>
      <c r="E94" s="120"/>
      <c r="F94" s="166">
        <f t="shared" si="17"/>
        <v>103778.68</v>
      </c>
      <c r="G94" s="122"/>
      <c r="H94" s="120"/>
      <c r="I94" s="120"/>
      <c r="J94" s="122">
        <f>39750.78+64027.9</f>
        <v>103778.68</v>
      </c>
      <c r="K94" s="122"/>
      <c r="L94" s="120"/>
      <c r="M94" s="161">
        <f>SUM(F94,C94)</f>
        <v>103778.68</v>
      </c>
      <c r="N94" s="86"/>
    </row>
    <row r="95" spans="1:14" s="175" customFormat="1" ht="191.25" customHeight="1">
      <c r="A95" s="87"/>
      <c r="B95" s="43" t="s">
        <v>369</v>
      </c>
      <c r="C95" s="161"/>
      <c r="D95" s="120"/>
      <c r="E95" s="120"/>
      <c r="F95" s="166">
        <f t="shared" si="17"/>
        <v>49908</v>
      </c>
      <c r="G95" s="122"/>
      <c r="H95" s="120"/>
      <c r="I95" s="120"/>
      <c r="J95" s="122">
        <v>49908</v>
      </c>
      <c r="K95" s="122"/>
      <c r="L95" s="120"/>
      <c r="M95" s="161">
        <f>SUM(F95,C95)</f>
        <v>49908</v>
      </c>
      <c r="N95" s="86"/>
    </row>
    <row r="96" spans="1:14" s="175" customFormat="1" ht="63">
      <c r="A96" s="156" t="s">
        <v>421</v>
      </c>
      <c r="B96" s="172" t="s">
        <v>422</v>
      </c>
      <c r="C96" s="173">
        <f>C97</f>
        <v>0</v>
      </c>
      <c r="D96" s="173">
        <f aca="true" t="shared" si="22" ref="D96:L96">D97</f>
        <v>0</v>
      </c>
      <c r="E96" s="173">
        <f t="shared" si="22"/>
        <v>0</v>
      </c>
      <c r="F96" s="173">
        <f t="shared" si="22"/>
        <v>1300000</v>
      </c>
      <c r="G96" s="173">
        <f t="shared" si="22"/>
        <v>0</v>
      </c>
      <c r="H96" s="173">
        <f t="shared" si="22"/>
        <v>0</v>
      </c>
      <c r="I96" s="173">
        <f t="shared" si="22"/>
        <v>0</v>
      </c>
      <c r="J96" s="173">
        <f t="shared" si="22"/>
        <v>1300000</v>
      </c>
      <c r="K96" s="173">
        <f t="shared" si="22"/>
        <v>1300000</v>
      </c>
      <c r="L96" s="173">
        <f t="shared" si="22"/>
        <v>0</v>
      </c>
      <c r="M96" s="174">
        <f aca="true" t="shared" si="23" ref="M96:M101">C96+F96</f>
        <v>1300000</v>
      </c>
      <c r="N96" s="86"/>
    </row>
    <row r="97" spans="1:14" s="175" customFormat="1" ht="101.25" customHeight="1">
      <c r="A97" s="113" t="s">
        <v>358</v>
      </c>
      <c r="B97" s="95" t="s">
        <v>359</v>
      </c>
      <c r="C97" s="161">
        <f>C98+C100</f>
        <v>0</v>
      </c>
      <c r="D97" s="161">
        <f aca="true" t="shared" si="24" ref="D97:L97">D98+D100</f>
        <v>0</v>
      </c>
      <c r="E97" s="161">
        <f t="shared" si="24"/>
        <v>0</v>
      </c>
      <c r="F97" s="161">
        <f t="shared" si="24"/>
        <v>1300000</v>
      </c>
      <c r="G97" s="161">
        <f t="shared" si="24"/>
        <v>0</v>
      </c>
      <c r="H97" s="161">
        <f t="shared" si="24"/>
        <v>0</v>
      </c>
      <c r="I97" s="161">
        <f t="shared" si="24"/>
        <v>0</v>
      </c>
      <c r="J97" s="122">
        <f t="shared" si="24"/>
        <v>1300000</v>
      </c>
      <c r="K97" s="122">
        <f t="shared" si="24"/>
        <v>1300000</v>
      </c>
      <c r="L97" s="161">
        <f t="shared" si="24"/>
        <v>0</v>
      </c>
      <c r="M97" s="161">
        <f t="shared" si="23"/>
        <v>1300000</v>
      </c>
      <c r="N97" s="86"/>
    </row>
    <row r="98" spans="1:14" s="175" customFormat="1" ht="51" customHeight="1">
      <c r="A98" s="87" t="s">
        <v>157</v>
      </c>
      <c r="B98" s="95" t="s">
        <v>360</v>
      </c>
      <c r="C98" s="161"/>
      <c r="D98" s="120"/>
      <c r="E98" s="120"/>
      <c r="F98" s="166">
        <f>G98+J98</f>
        <v>1100000</v>
      </c>
      <c r="G98" s="122"/>
      <c r="H98" s="120"/>
      <c r="I98" s="120"/>
      <c r="J98" s="122">
        <v>1100000</v>
      </c>
      <c r="K98" s="122">
        <v>1100000</v>
      </c>
      <c r="L98" s="120"/>
      <c r="M98" s="161">
        <f t="shared" si="23"/>
        <v>1100000</v>
      </c>
      <c r="N98" s="86"/>
    </row>
    <row r="99" spans="1:14" s="175" customFormat="1" ht="47.25">
      <c r="A99" s="87"/>
      <c r="B99" s="95" t="s">
        <v>361</v>
      </c>
      <c r="C99" s="161"/>
      <c r="D99" s="120"/>
      <c r="E99" s="120"/>
      <c r="F99" s="166">
        <f>G99+J99</f>
        <v>1100000</v>
      </c>
      <c r="G99" s="122"/>
      <c r="H99" s="120"/>
      <c r="I99" s="120"/>
      <c r="J99" s="122">
        <v>1100000</v>
      </c>
      <c r="K99" s="122">
        <v>1100000</v>
      </c>
      <c r="L99" s="120"/>
      <c r="M99" s="161">
        <f t="shared" si="23"/>
        <v>1100000</v>
      </c>
      <c r="N99" s="86"/>
    </row>
    <row r="100" spans="1:14" s="175" customFormat="1" ht="47.25">
      <c r="A100" s="87"/>
      <c r="B100" s="114" t="s">
        <v>362</v>
      </c>
      <c r="C100" s="161"/>
      <c r="D100" s="120"/>
      <c r="E100" s="120"/>
      <c r="F100" s="166">
        <f>G100+J100</f>
        <v>200000</v>
      </c>
      <c r="G100" s="122"/>
      <c r="H100" s="120"/>
      <c r="I100" s="120"/>
      <c r="J100" s="122">
        <v>200000</v>
      </c>
      <c r="K100" s="122">
        <v>200000</v>
      </c>
      <c r="L100" s="120"/>
      <c r="M100" s="161">
        <f t="shared" si="23"/>
        <v>200000</v>
      </c>
      <c r="N100" s="86"/>
    </row>
    <row r="101" spans="1:14" s="175" customFormat="1" ht="47.25">
      <c r="A101" s="87"/>
      <c r="B101" s="95" t="s">
        <v>361</v>
      </c>
      <c r="C101" s="161"/>
      <c r="D101" s="120"/>
      <c r="E101" s="120"/>
      <c r="F101" s="166">
        <f>G101+J101</f>
        <v>200000</v>
      </c>
      <c r="G101" s="122"/>
      <c r="H101" s="120"/>
      <c r="I101" s="120"/>
      <c r="J101" s="122">
        <v>200000</v>
      </c>
      <c r="K101" s="122">
        <v>200000</v>
      </c>
      <c r="L101" s="120"/>
      <c r="M101" s="161">
        <f t="shared" si="23"/>
        <v>200000</v>
      </c>
      <c r="N101" s="86"/>
    </row>
    <row r="102" spans="1:14" s="175" customFormat="1" ht="47.25">
      <c r="A102" s="156" t="s">
        <v>423</v>
      </c>
      <c r="B102" s="176" t="s">
        <v>424</v>
      </c>
      <c r="C102" s="158">
        <f>C105+C103</f>
        <v>-350000</v>
      </c>
      <c r="D102" s="158">
        <f aca="true" t="shared" si="25" ref="D102:L102">D105+D103</f>
        <v>0</v>
      </c>
      <c r="E102" s="158">
        <f t="shared" si="25"/>
        <v>0</v>
      </c>
      <c r="F102" s="158">
        <f t="shared" si="25"/>
        <v>200000</v>
      </c>
      <c r="G102" s="158">
        <f t="shared" si="25"/>
        <v>0</v>
      </c>
      <c r="H102" s="158">
        <f t="shared" si="25"/>
        <v>0</v>
      </c>
      <c r="I102" s="158">
        <f t="shared" si="25"/>
        <v>0</v>
      </c>
      <c r="J102" s="158">
        <f t="shared" si="25"/>
        <v>200000</v>
      </c>
      <c r="K102" s="158">
        <f t="shared" si="25"/>
        <v>200000</v>
      </c>
      <c r="L102" s="158">
        <f t="shared" si="25"/>
        <v>200000</v>
      </c>
      <c r="M102" s="158">
        <f>SUM(F102,C102)</f>
        <v>-150000</v>
      </c>
      <c r="N102" s="86"/>
    </row>
    <row r="103" spans="1:14" s="175" customFormat="1" ht="16.5">
      <c r="A103" s="87" t="s">
        <v>340</v>
      </c>
      <c r="B103" s="100" t="s">
        <v>341</v>
      </c>
      <c r="C103" s="166">
        <f>C104</f>
        <v>0</v>
      </c>
      <c r="D103" s="166">
        <f aca="true" t="shared" si="26" ref="D103:L103">D104</f>
        <v>0</v>
      </c>
      <c r="E103" s="166">
        <f t="shared" si="26"/>
        <v>0</v>
      </c>
      <c r="F103" s="166">
        <f t="shared" si="26"/>
        <v>200000</v>
      </c>
      <c r="G103" s="166">
        <f t="shared" si="26"/>
        <v>0</v>
      </c>
      <c r="H103" s="166">
        <f t="shared" si="26"/>
        <v>0</v>
      </c>
      <c r="I103" s="166">
        <f t="shared" si="26"/>
        <v>0</v>
      </c>
      <c r="J103" s="165">
        <f t="shared" si="26"/>
        <v>200000</v>
      </c>
      <c r="K103" s="165">
        <f t="shared" si="26"/>
        <v>200000</v>
      </c>
      <c r="L103" s="165">
        <f t="shared" si="26"/>
        <v>200000</v>
      </c>
      <c r="M103" s="161">
        <f>C103+F103</f>
        <v>200000</v>
      </c>
      <c r="N103" s="86"/>
    </row>
    <row r="104" spans="1:14" s="175" customFormat="1" ht="31.5">
      <c r="A104" s="106" t="s">
        <v>157</v>
      </c>
      <c r="B104" s="95" t="s">
        <v>344</v>
      </c>
      <c r="C104" s="161"/>
      <c r="D104" s="120"/>
      <c r="E104" s="120"/>
      <c r="F104" s="166">
        <f>G104+J104</f>
        <v>200000</v>
      </c>
      <c r="G104" s="122"/>
      <c r="H104" s="120"/>
      <c r="I104" s="120"/>
      <c r="J104" s="122">
        <v>200000</v>
      </c>
      <c r="K104" s="122">
        <v>200000</v>
      </c>
      <c r="L104" s="122">
        <v>200000</v>
      </c>
      <c r="M104" s="161">
        <f>C104+F104</f>
        <v>200000</v>
      </c>
      <c r="N104" s="86"/>
    </row>
    <row r="105" spans="1:14" s="175" customFormat="1" ht="63">
      <c r="A105" s="113">
        <v>160903</v>
      </c>
      <c r="B105" s="95" t="s">
        <v>347</v>
      </c>
      <c r="C105" s="161">
        <f>C106+C107</f>
        <v>-350000</v>
      </c>
      <c r="D105" s="120"/>
      <c r="E105" s="120"/>
      <c r="F105" s="166"/>
      <c r="G105" s="122"/>
      <c r="H105" s="120"/>
      <c r="I105" s="120"/>
      <c r="J105" s="122"/>
      <c r="K105" s="122"/>
      <c r="L105" s="120"/>
      <c r="M105" s="161">
        <f aca="true" t="shared" si="27" ref="M105:M113">C105+F105</f>
        <v>-350000</v>
      </c>
      <c r="N105" s="86"/>
    </row>
    <row r="106" spans="1:14" s="175" customFormat="1" ht="31.5">
      <c r="A106" s="106" t="s">
        <v>157</v>
      </c>
      <c r="B106" s="95" t="s">
        <v>348</v>
      </c>
      <c r="C106" s="161">
        <v>-150000</v>
      </c>
      <c r="D106" s="120"/>
      <c r="E106" s="120"/>
      <c r="F106" s="166"/>
      <c r="G106" s="122"/>
      <c r="H106" s="120"/>
      <c r="I106" s="120"/>
      <c r="J106" s="122"/>
      <c r="K106" s="122"/>
      <c r="L106" s="120"/>
      <c r="M106" s="161">
        <f t="shared" si="27"/>
        <v>-150000</v>
      </c>
      <c r="N106" s="86"/>
    </row>
    <row r="107" spans="1:14" s="175" customFormat="1" ht="78.75">
      <c r="A107" s="106"/>
      <c r="B107" s="95" t="s">
        <v>349</v>
      </c>
      <c r="C107" s="161">
        <v>-200000</v>
      </c>
      <c r="D107" s="120"/>
      <c r="E107" s="120"/>
      <c r="F107" s="166"/>
      <c r="G107" s="122"/>
      <c r="H107" s="120"/>
      <c r="I107" s="120"/>
      <c r="J107" s="122"/>
      <c r="K107" s="122"/>
      <c r="L107" s="120"/>
      <c r="M107" s="161">
        <f t="shared" si="27"/>
        <v>-200000</v>
      </c>
      <c r="N107" s="86"/>
    </row>
    <row r="108" spans="1:14" s="175" customFormat="1" ht="63">
      <c r="A108" s="156" t="s">
        <v>425</v>
      </c>
      <c r="B108" s="162" t="s">
        <v>426</v>
      </c>
      <c r="C108" s="173">
        <f>C109+C111</f>
        <v>-272600</v>
      </c>
      <c r="D108" s="173">
        <f aca="true" t="shared" si="28" ref="D108:L108">D109+D111</f>
        <v>0</v>
      </c>
      <c r="E108" s="173">
        <f t="shared" si="28"/>
        <v>0</v>
      </c>
      <c r="F108" s="173">
        <f t="shared" si="28"/>
        <v>43000</v>
      </c>
      <c r="G108" s="173">
        <f t="shared" si="28"/>
        <v>0</v>
      </c>
      <c r="H108" s="173">
        <f t="shared" si="28"/>
        <v>0</v>
      </c>
      <c r="I108" s="173">
        <f t="shared" si="28"/>
        <v>0</v>
      </c>
      <c r="J108" s="173">
        <f t="shared" si="28"/>
        <v>43000</v>
      </c>
      <c r="K108" s="173">
        <f t="shared" si="28"/>
        <v>43000</v>
      </c>
      <c r="L108" s="173">
        <f t="shared" si="28"/>
        <v>43000</v>
      </c>
      <c r="M108" s="174">
        <f t="shared" si="27"/>
        <v>-229600</v>
      </c>
      <c r="N108" s="86"/>
    </row>
    <row r="109" spans="1:14" s="175" customFormat="1" ht="31.5">
      <c r="A109" s="87" t="s">
        <v>355</v>
      </c>
      <c r="B109" s="100" t="s">
        <v>356</v>
      </c>
      <c r="C109" s="120">
        <f>C110</f>
        <v>-53000</v>
      </c>
      <c r="D109" s="120">
        <f aca="true" t="shared" si="29" ref="D109:L109">D110</f>
        <v>0</v>
      </c>
      <c r="E109" s="120">
        <f t="shared" si="29"/>
        <v>0</v>
      </c>
      <c r="F109" s="120">
        <f t="shared" si="29"/>
        <v>43000</v>
      </c>
      <c r="G109" s="120">
        <f t="shared" si="29"/>
        <v>0</v>
      </c>
      <c r="H109" s="120">
        <f t="shared" si="29"/>
        <v>0</v>
      </c>
      <c r="I109" s="120">
        <f t="shared" si="29"/>
        <v>0</v>
      </c>
      <c r="J109" s="120">
        <f t="shared" si="29"/>
        <v>43000</v>
      </c>
      <c r="K109" s="120">
        <f t="shared" si="29"/>
        <v>43000</v>
      </c>
      <c r="L109" s="120">
        <f t="shared" si="29"/>
        <v>43000</v>
      </c>
      <c r="M109" s="161">
        <f t="shared" si="27"/>
        <v>-10000</v>
      </c>
      <c r="N109" s="86"/>
    </row>
    <row r="110" spans="1:14" s="175" customFormat="1" ht="47.25">
      <c r="A110" s="87" t="s">
        <v>157</v>
      </c>
      <c r="B110" s="100" t="s">
        <v>357</v>
      </c>
      <c r="C110" s="120">
        <f>-43000-10000</f>
        <v>-53000</v>
      </c>
      <c r="D110" s="120"/>
      <c r="E110" s="120"/>
      <c r="F110" s="120">
        <f>G110+J110</f>
        <v>43000</v>
      </c>
      <c r="G110" s="120"/>
      <c r="H110" s="120"/>
      <c r="I110" s="120"/>
      <c r="J110" s="120">
        <v>43000</v>
      </c>
      <c r="K110" s="120">
        <v>43000</v>
      </c>
      <c r="L110" s="120">
        <v>43000</v>
      </c>
      <c r="M110" s="161">
        <f t="shared" si="27"/>
        <v>-10000</v>
      </c>
      <c r="N110" s="86"/>
    </row>
    <row r="111" spans="1:14" s="175" customFormat="1" ht="16.5">
      <c r="A111" s="87" t="s">
        <v>374</v>
      </c>
      <c r="B111" s="100" t="s">
        <v>418</v>
      </c>
      <c r="C111" s="120">
        <v>-219600</v>
      </c>
      <c r="D111" s="120"/>
      <c r="E111" s="120"/>
      <c r="F111" s="120"/>
      <c r="G111" s="120"/>
      <c r="H111" s="120"/>
      <c r="I111" s="120"/>
      <c r="J111" s="120"/>
      <c r="K111" s="120"/>
      <c r="L111" s="120"/>
      <c r="M111" s="161">
        <f t="shared" si="27"/>
        <v>-219600</v>
      </c>
      <c r="N111" s="86"/>
    </row>
    <row r="112" spans="1:14" s="175" customFormat="1" ht="63">
      <c r="A112" s="87" t="s">
        <v>157</v>
      </c>
      <c r="B112" s="100" t="s">
        <v>378</v>
      </c>
      <c r="C112" s="120">
        <v>-219600</v>
      </c>
      <c r="D112" s="120"/>
      <c r="E112" s="120"/>
      <c r="F112" s="120"/>
      <c r="G112" s="120"/>
      <c r="H112" s="120"/>
      <c r="I112" s="120"/>
      <c r="J112" s="120"/>
      <c r="K112" s="120"/>
      <c r="L112" s="120"/>
      <c r="M112" s="161">
        <f t="shared" si="27"/>
        <v>-219600</v>
      </c>
      <c r="N112" s="86"/>
    </row>
    <row r="113" spans="1:14" ht="31.5">
      <c r="A113" s="156" t="s">
        <v>427</v>
      </c>
      <c r="B113" s="177" t="s">
        <v>373</v>
      </c>
      <c r="C113" s="178">
        <f>34016-98300+150000-90000-15000</f>
        <v>-19284</v>
      </c>
      <c r="D113" s="178"/>
      <c r="E113" s="178"/>
      <c r="F113" s="178"/>
      <c r="G113" s="178"/>
      <c r="H113" s="178"/>
      <c r="I113" s="178"/>
      <c r="J113" s="178"/>
      <c r="K113" s="178"/>
      <c r="L113" s="178"/>
      <c r="M113" s="178">
        <f t="shared" si="27"/>
        <v>-19284</v>
      </c>
      <c r="N113" s="86"/>
    </row>
    <row r="114" spans="1:14" s="99" customFormat="1" ht="18.75">
      <c r="A114" s="179"/>
      <c r="B114" s="180" t="s">
        <v>379</v>
      </c>
      <c r="C114" s="181">
        <f>C12+C14+C16+C32+C37+C42+C66+C78+C86+C102+C108+C113+C96</f>
        <v>5015646</v>
      </c>
      <c r="D114" s="181">
        <f aca="true" t="shared" si="30" ref="D114:M114">D12+D14+D16+D32+D37+D42+D66+D78+D86+D102+D108+D113+D96</f>
        <v>4074864</v>
      </c>
      <c r="E114" s="181">
        <f t="shared" si="30"/>
        <v>1632767.76</v>
      </c>
      <c r="F114" s="181">
        <f t="shared" si="30"/>
        <v>16443281.68</v>
      </c>
      <c r="G114" s="181">
        <f t="shared" si="30"/>
        <v>1341042</v>
      </c>
      <c r="H114" s="181">
        <f t="shared" si="30"/>
        <v>0</v>
      </c>
      <c r="I114" s="181">
        <f t="shared" si="30"/>
        <v>0</v>
      </c>
      <c r="J114" s="181">
        <f t="shared" si="30"/>
        <v>15102239.68</v>
      </c>
      <c r="K114" s="181">
        <f t="shared" si="30"/>
        <v>10074465</v>
      </c>
      <c r="L114" s="181">
        <f t="shared" si="30"/>
        <v>5416991</v>
      </c>
      <c r="M114" s="181">
        <f t="shared" si="30"/>
        <v>21458927.68</v>
      </c>
      <c r="N114" s="86"/>
    </row>
    <row r="115" spans="1:14" s="99" customFormat="1" ht="16.5">
      <c r="A115" s="179"/>
      <c r="B115" s="180" t="s">
        <v>380</v>
      </c>
      <c r="C115" s="158">
        <f>C116+C118+C121+C123</f>
        <v>215006110</v>
      </c>
      <c r="D115" s="158">
        <f aca="true" t="shared" si="31" ref="D115:L115">D116+D118+D121+D123</f>
        <v>0</v>
      </c>
      <c r="E115" s="158">
        <f t="shared" si="31"/>
        <v>0</v>
      </c>
      <c r="F115" s="158">
        <f t="shared" si="31"/>
        <v>12459990</v>
      </c>
      <c r="G115" s="158">
        <f t="shared" si="31"/>
        <v>12471400</v>
      </c>
      <c r="H115" s="158">
        <f t="shared" si="31"/>
        <v>0</v>
      </c>
      <c r="I115" s="158">
        <f t="shared" si="31"/>
        <v>0</v>
      </c>
      <c r="J115" s="158">
        <f t="shared" si="31"/>
        <v>-11410</v>
      </c>
      <c r="K115" s="158">
        <f t="shared" si="31"/>
        <v>-11410</v>
      </c>
      <c r="L115" s="158">
        <f t="shared" si="31"/>
        <v>-11410</v>
      </c>
      <c r="M115" s="158">
        <f>C115+F115</f>
        <v>227466100</v>
      </c>
      <c r="N115" s="86"/>
    </row>
    <row r="116" spans="1:14" s="99" customFormat="1" ht="48" customHeight="1">
      <c r="A116" s="156" t="s">
        <v>414</v>
      </c>
      <c r="B116" s="172" t="s">
        <v>415</v>
      </c>
      <c r="C116" s="158">
        <f>C117</f>
        <v>199221000</v>
      </c>
      <c r="D116" s="158"/>
      <c r="E116" s="158"/>
      <c r="F116" s="158"/>
      <c r="G116" s="158"/>
      <c r="H116" s="158"/>
      <c r="I116" s="158"/>
      <c r="J116" s="158"/>
      <c r="K116" s="158"/>
      <c r="L116" s="158"/>
      <c r="M116" s="158">
        <f>C116+F116</f>
        <v>199221000</v>
      </c>
      <c r="N116" s="86"/>
    </row>
    <row r="117" spans="1:14" s="99" customFormat="1" ht="110.25">
      <c r="A117" s="121" t="s">
        <v>382</v>
      </c>
      <c r="B117" s="109" t="s">
        <v>199</v>
      </c>
      <c r="C117" s="166">
        <f>76794100+122426900</f>
        <v>199221000</v>
      </c>
      <c r="D117" s="166"/>
      <c r="E117" s="166"/>
      <c r="F117" s="166"/>
      <c r="G117" s="166"/>
      <c r="H117" s="166"/>
      <c r="I117" s="166"/>
      <c r="J117" s="166"/>
      <c r="K117" s="166"/>
      <c r="L117" s="166"/>
      <c r="M117" s="166">
        <f>C117+F117</f>
        <v>199221000</v>
      </c>
      <c r="N117" s="86"/>
    </row>
    <row r="118" spans="1:14" s="99" customFormat="1" ht="64.5" customHeight="1">
      <c r="A118" s="156" t="s">
        <v>421</v>
      </c>
      <c r="B118" s="172" t="s">
        <v>422</v>
      </c>
      <c r="C118" s="173">
        <f>C120+C119</f>
        <v>0</v>
      </c>
      <c r="D118" s="173">
        <f aca="true" t="shared" si="32" ref="D118:L118">D120+D119</f>
        <v>0</v>
      </c>
      <c r="E118" s="173">
        <f t="shared" si="32"/>
        <v>0</v>
      </c>
      <c r="F118" s="173">
        <f t="shared" si="32"/>
        <v>12286400</v>
      </c>
      <c r="G118" s="173">
        <f t="shared" si="32"/>
        <v>12471400</v>
      </c>
      <c r="H118" s="173">
        <f t="shared" si="32"/>
        <v>0</v>
      </c>
      <c r="I118" s="173">
        <f t="shared" si="32"/>
        <v>0</v>
      </c>
      <c r="J118" s="173">
        <f t="shared" si="32"/>
        <v>-185000</v>
      </c>
      <c r="K118" s="173">
        <f t="shared" si="32"/>
        <v>-185000</v>
      </c>
      <c r="L118" s="173">
        <f t="shared" si="32"/>
        <v>-185000</v>
      </c>
      <c r="M118" s="174">
        <f>C118+F118</f>
        <v>12286400</v>
      </c>
      <c r="N118" s="86"/>
    </row>
    <row r="119" spans="1:14" s="99" customFormat="1" ht="78.75">
      <c r="A119" s="87" t="s">
        <v>387</v>
      </c>
      <c r="B119" s="123" t="s">
        <v>428</v>
      </c>
      <c r="C119" s="120"/>
      <c r="D119" s="120"/>
      <c r="E119" s="120"/>
      <c r="F119" s="120">
        <f>G119+J119</f>
        <v>-185000</v>
      </c>
      <c r="G119" s="120"/>
      <c r="H119" s="120"/>
      <c r="I119" s="120"/>
      <c r="J119" s="122">
        <v>-185000</v>
      </c>
      <c r="K119" s="122">
        <v>-185000</v>
      </c>
      <c r="L119" s="122">
        <v>-185000</v>
      </c>
      <c r="M119" s="161">
        <f>C119+F119</f>
        <v>-185000</v>
      </c>
      <c r="N119" s="86"/>
    </row>
    <row r="120" spans="1:14" s="99" customFormat="1" ht="308.25" customHeight="1">
      <c r="A120" s="87" t="s">
        <v>390</v>
      </c>
      <c r="B120" s="123" t="s">
        <v>391</v>
      </c>
      <c r="C120" s="166"/>
      <c r="D120" s="166"/>
      <c r="E120" s="166"/>
      <c r="F120" s="166">
        <f>G120+J120</f>
        <v>12471400</v>
      </c>
      <c r="G120" s="182">
        <f>3166000+9305400</f>
        <v>12471400</v>
      </c>
      <c r="H120" s="166"/>
      <c r="I120" s="166"/>
      <c r="J120" s="182"/>
      <c r="K120" s="182"/>
      <c r="L120" s="182"/>
      <c r="M120" s="166">
        <f>F120+C120</f>
        <v>12471400</v>
      </c>
      <c r="N120" s="86"/>
    </row>
    <row r="121" spans="1:14" s="99" customFormat="1" ht="68.25" customHeight="1">
      <c r="A121" s="156" t="s">
        <v>425</v>
      </c>
      <c r="B121" s="172" t="s">
        <v>426</v>
      </c>
      <c r="C121" s="173">
        <f>C122</f>
        <v>46010</v>
      </c>
      <c r="D121" s="173">
        <f aca="true" t="shared" si="33" ref="D121:M121">D122</f>
        <v>0</v>
      </c>
      <c r="E121" s="173">
        <f t="shared" si="33"/>
        <v>0</v>
      </c>
      <c r="F121" s="173">
        <f t="shared" si="33"/>
        <v>173590</v>
      </c>
      <c r="G121" s="173">
        <f t="shared" si="33"/>
        <v>0</v>
      </c>
      <c r="H121" s="173">
        <f t="shared" si="33"/>
        <v>0</v>
      </c>
      <c r="I121" s="173">
        <f t="shared" si="33"/>
        <v>0</v>
      </c>
      <c r="J121" s="173">
        <f t="shared" si="33"/>
        <v>173590</v>
      </c>
      <c r="K121" s="173">
        <f t="shared" si="33"/>
        <v>173590</v>
      </c>
      <c r="L121" s="173">
        <f t="shared" si="33"/>
        <v>173590</v>
      </c>
      <c r="M121" s="173">
        <f t="shared" si="33"/>
        <v>219600</v>
      </c>
      <c r="N121" s="86"/>
    </row>
    <row r="122" spans="1:14" s="99" customFormat="1" ht="78.75">
      <c r="A122" s="87" t="s">
        <v>387</v>
      </c>
      <c r="B122" s="109" t="s">
        <v>429</v>
      </c>
      <c r="C122" s="166">
        <v>46010</v>
      </c>
      <c r="D122" s="166"/>
      <c r="E122" s="166"/>
      <c r="F122" s="166">
        <f>G122+J122</f>
        <v>173590</v>
      </c>
      <c r="G122" s="182"/>
      <c r="H122" s="166"/>
      <c r="I122" s="166"/>
      <c r="J122" s="182">
        <v>173590</v>
      </c>
      <c r="K122" s="182">
        <v>173590</v>
      </c>
      <c r="L122" s="182">
        <v>173590</v>
      </c>
      <c r="M122" s="166">
        <f aca="true" t="shared" si="34" ref="M122:M127">C122+F122</f>
        <v>219600</v>
      </c>
      <c r="N122" s="86"/>
    </row>
    <row r="123" spans="1:14" s="99" customFormat="1" ht="37.5" customHeight="1">
      <c r="A123" s="156" t="s">
        <v>430</v>
      </c>
      <c r="B123" s="162" t="s">
        <v>431</v>
      </c>
      <c r="C123" s="158">
        <f>C126+C124+C127+C125</f>
        <v>15739100</v>
      </c>
      <c r="D123" s="158">
        <f aca="true" t="shared" si="35" ref="D123:L123">D126</f>
        <v>0</v>
      </c>
      <c r="E123" s="158">
        <f t="shared" si="35"/>
        <v>0</v>
      </c>
      <c r="F123" s="158">
        <f t="shared" si="35"/>
        <v>0</v>
      </c>
      <c r="G123" s="158">
        <f t="shared" si="35"/>
        <v>0</v>
      </c>
      <c r="H123" s="158">
        <f t="shared" si="35"/>
        <v>0</v>
      </c>
      <c r="I123" s="158">
        <f t="shared" si="35"/>
        <v>0</v>
      </c>
      <c r="J123" s="158">
        <f t="shared" si="35"/>
        <v>0</v>
      </c>
      <c r="K123" s="158">
        <f t="shared" si="35"/>
        <v>0</v>
      </c>
      <c r="L123" s="158">
        <f t="shared" si="35"/>
        <v>0</v>
      </c>
      <c r="M123" s="158">
        <f t="shared" si="34"/>
        <v>15739100</v>
      </c>
      <c r="N123" s="86"/>
    </row>
    <row r="124" spans="1:14" s="99" customFormat="1" ht="63">
      <c r="A124" s="106" t="s">
        <v>381</v>
      </c>
      <c r="B124" s="43" t="s">
        <v>190</v>
      </c>
      <c r="C124" s="166">
        <v>22349400</v>
      </c>
      <c r="D124" s="166"/>
      <c r="E124" s="166"/>
      <c r="F124" s="166"/>
      <c r="G124" s="166"/>
      <c r="H124" s="166"/>
      <c r="I124" s="166"/>
      <c r="J124" s="166"/>
      <c r="K124" s="166"/>
      <c r="L124" s="166"/>
      <c r="M124" s="166">
        <f t="shared" si="34"/>
        <v>22349400</v>
      </c>
      <c r="N124" s="86"/>
    </row>
    <row r="125" spans="1:14" s="99" customFormat="1" ht="189">
      <c r="A125" s="106" t="s">
        <v>383</v>
      </c>
      <c r="B125" s="43" t="s">
        <v>384</v>
      </c>
      <c r="C125" s="166">
        <v>-3088600</v>
      </c>
      <c r="D125" s="166"/>
      <c r="E125" s="166"/>
      <c r="F125" s="166"/>
      <c r="G125" s="166"/>
      <c r="H125" s="166"/>
      <c r="I125" s="166"/>
      <c r="J125" s="166"/>
      <c r="K125" s="166"/>
      <c r="L125" s="166"/>
      <c r="M125" s="166">
        <f t="shared" si="34"/>
        <v>-3088600</v>
      </c>
      <c r="N125" s="86"/>
    </row>
    <row r="126" spans="1:14" s="99" customFormat="1" ht="81.75" customHeight="1">
      <c r="A126" s="106" t="s">
        <v>385</v>
      </c>
      <c r="B126" s="43" t="s">
        <v>386</v>
      </c>
      <c r="C126" s="166">
        <f>-3612000</f>
        <v>-3612000</v>
      </c>
      <c r="D126" s="166"/>
      <c r="E126" s="166"/>
      <c r="F126" s="166"/>
      <c r="G126" s="166"/>
      <c r="H126" s="166"/>
      <c r="I126" s="166"/>
      <c r="J126" s="166"/>
      <c r="K126" s="166"/>
      <c r="L126" s="166"/>
      <c r="M126" s="166">
        <f t="shared" si="34"/>
        <v>-3612000</v>
      </c>
      <c r="N126" s="86"/>
    </row>
    <row r="127" spans="1:14" s="99" customFormat="1" ht="110.25">
      <c r="A127" s="106" t="s">
        <v>392</v>
      </c>
      <c r="B127" s="43" t="s">
        <v>194</v>
      </c>
      <c r="C127" s="166">
        <v>90300</v>
      </c>
      <c r="D127" s="166"/>
      <c r="E127" s="166"/>
      <c r="F127" s="166"/>
      <c r="G127" s="166"/>
      <c r="H127" s="166"/>
      <c r="I127" s="166"/>
      <c r="J127" s="166"/>
      <c r="K127" s="166"/>
      <c r="L127" s="166"/>
      <c r="M127" s="166">
        <f t="shared" si="34"/>
        <v>90300</v>
      </c>
      <c r="N127" s="86"/>
    </row>
    <row r="128" spans="1:14" s="99" customFormat="1" ht="19.5">
      <c r="A128" s="183"/>
      <c r="B128" s="184" t="s">
        <v>146</v>
      </c>
      <c r="C128" s="181">
        <f aca="true" t="shared" si="36" ref="C128:M128">C114+C115</f>
        <v>220021756</v>
      </c>
      <c r="D128" s="181">
        <f t="shared" si="36"/>
        <v>4074864</v>
      </c>
      <c r="E128" s="181">
        <f t="shared" si="36"/>
        <v>1632767.76</v>
      </c>
      <c r="F128" s="181">
        <f t="shared" si="36"/>
        <v>28903271.68</v>
      </c>
      <c r="G128" s="181">
        <f t="shared" si="36"/>
        <v>13812442</v>
      </c>
      <c r="H128" s="181">
        <f t="shared" si="36"/>
        <v>0</v>
      </c>
      <c r="I128" s="181">
        <f t="shared" si="36"/>
        <v>0</v>
      </c>
      <c r="J128" s="181">
        <f t="shared" si="36"/>
        <v>15090829.68</v>
      </c>
      <c r="K128" s="181">
        <f t="shared" si="36"/>
        <v>10063055</v>
      </c>
      <c r="L128" s="181">
        <f t="shared" si="36"/>
        <v>5405581</v>
      </c>
      <c r="M128" s="181">
        <f t="shared" si="36"/>
        <v>248925027.68</v>
      </c>
      <c r="N128" s="86"/>
    </row>
    <row r="129" spans="1:14" ht="117" customHeight="1">
      <c r="A129" s="185"/>
      <c r="B129" s="186"/>
      <c r="C129" s="187"/>
      <c r="D129" s="188"/>
      <c r="E129" s="188"/>
      <c r="F129" s="189"/>
      <c r="G129" s="188"/>
      <c r="H129" s="188"/>
      <c r="I129" s="188"/>
      <c r="J129" s="188"/>
      <c r="K129" s="188"/>
      <c r="L129" s="188"/>
      <c r="M129" s="187"/>
      <c r="N129" s="86"/>
    </row>
    <row r="130" spans="1:14" ht="21.75" customHeight="1">
      <c r="A130" s="190"/>
      <c r="B130" s="127" t="s">
        <v>165</v>
      </c>
      <c r="C130" s="127"/>
      <c r="D130" s="127"/>
      <c r="F130" s="128"/>
      <c r="G130" s="129"/>
      <c r="H130" s="129"/>
      <c r="I130" s="70"/>
      <c r="J130" s="130"/>
      <c r="K130" s="130"/>
      <c r="L130" s="129" t="s">
        <v>166</v>
      </c>
      <c r="M130" s="129"/>
      <c r="N130" s="86">
        <f aca="true" t="shared" si="37" ref="N130:N193">C130+F130</f>
        <v>0</v>
      </c>
    </row>
    <row r="131" spans="1:14" ht="15.75">
      <c r="A131" s="191"/>
      <c r="C131" s="192"/>
      <c r="D131" s="193"/>
      <c r="E131" s="193"/>
      <c r="F131" s="194"/>
      <c r="G131" s="193"/>
      <c r="H131" s="193"/>
      <c r="I131" s="193"/>
      <c r="J131" s="193"/>
      <c r="K131" s="193"/>
      <c r="L131" s="193"/>
      <c r="M131" s="192"/>
      <c r="N131" s="86">
        <f t="shared" si="37"/>
        <v>0</v>
      </c>
    </row>
    <row r="132" spans="1:14" ht="15.75">
      <c r="A132" s="195"/>
      <c r="N132" s="86">
        <f t="shared" si="37"/>
        <v>0</v>
      </c>
    </row>
    <row r="133" spans="1:14" ht="15.75">
      <c r="A133" s="195"/>
      <c r="C133" s="196">
        <f>C115-'[1]додаток 2'!C112</f>
        <v>0</v>
      </c>
      <c r="N133" s="86">
        <f t="shared" si="37"/>
        <v>0</v>
      </c>
    </row>
    <row r="134" spans="1:14" ht="15.75">
      <c r="A134" s="195"/>
      <c r="C134" s="197"/>
      <c r="D134" s="197"/>
      <c r="E134" s="197"/>
      <c r="F134" s="197"/>
      <c r="G134" s="197"/>
      <c r="H134" s="197"/>
      <c r="I134" s="197"/>
      <c r="J134" s="197"/>
      <c r="K134" s="197"/>
      <c r="L134" s="197"/>
      <c r="M134" s="197"/>
      <c r="N134" s="86"/>
    </row>
    <row r="135" spans="1:14" ht="15.75">
      <c r="A135" s="195"/>
      <c r="C135" s="198">
        <f>C128-'[1]додаток 2'!C122</f>
        <v>0</v>
      </c>
      <c r="D135" s="198">
        <f>D128-'[1]додаток 2'!D122</f>
        <v>0</v>
      </c>
      <c r="E135" s="198">
        <f>E128-'[1]додаток 2'!E122</f>
        <v>0</v>
      </c>
      <c r="F135" s="198">
        <f>F128-'[1]додаток 2'!F122</f>
        <v>0</v>
      </c>
      <c r="G135" s="198">
        <f>G128-'[1]додаток 2'!G122</f>
        <v>0</v>
      </c>
      <c r="H135" s="198">
        <f>H128-'[1]додаток 2'!H122</f>
        <v>0</v>
      </c>
      <c r="I135" s="198">
        <f>I128-'[1]додаток 2'!I122</f>
        <v>0</v>
      </c>
      <c r="J135" s="198">
        <f>J128-'[1]додаток 2'!J122</f>
        <v>0</v>
      </c>
      <c r="K135" s="198">
        <f>K128-'[1]додаток 2'!K122</f>
        <v>0</v>
      </c>
      <c r="L135" s="198">
        <f>L128-'[1]додаток 2'!L122</f>
        <v>0</v>
      </c>
      <c r="M135" s="198">
        <f>M128-'[1]додаток 2'!M122</f>
        <v>0</v>
      </c>
      <c r="N135" s="199"/>
    </row>
    <row r="136" spans="1:14" ht="15.75">
      <c r="A136" s="195"/>
      <c r="C136" s="200"/>
      <c r="D136" s="200"/>
      <c r="E136" s="200"/>
      <c r="F136" s="200"/>
      <c r="G136" s="200"/>
      <c r="H136" s="200"/>
      <c r="I136" s="200"/>
      <c r="J136" s="200"/>
      <c r="K136" s="200"/>
      <c r="L136" s="200"/>
      <c r="M136" s="200"/>
      <c r="N136" s="199"/>
    </row>
    <row r="137" spans="1:14" ht="15.75">
      <c r="A137" s="195"/>
      <c r="C137" s="200"/>
      <c r="D137" s="200"/>
      <c r="E137" s="200"/>
      <c r="F137" s="200"/>
      <c r="G137" s="200"/>
      <c r="H137" s="200"/>
      <c r="I137" s="200"/>
      <c r="J137" s="200"/>
      <c r="K137" s="200"/>
      <c r="L137" s="200"/>
      <c r="M137" s="200"/>
      <c r="N137" s="199"/>
    </row>
    <row r="138" spans="1:14" ht="15.75">
      <c r="A138" s="195"/>
      <c r="C138" s="201"/>
      <c r="D138" s="202"/>
      <c r="E138" s="202"/>
      <c r="F138" s="203"/>
      <c r="G138" s="202"/>
      <c r="H138" s="202"/>
      <c r="I138" s="202"/>
      <c r="J138" s="202"/>
      <c r="K138" s="202"/>
      <c r="L138" s="202"/>
      <c r="M138" s="204"/>
      <c r="N138" s="199"/>
    </row>
    <row r="139" spans="1:14" ht="15.75">
      <c r="A139" s="195"/>
      <c r="C139" s="201"/>
      <c r="D139" s="202"/>
      <c r="E139" s="202"/>
      <c r="F139" s="201"/>
      <c r="G139" s="202"/>
      <c r="H139" s="202"/>
      <c r="I139" s="202"/>
      <c r="J139" s="202"/>
      <c r="K139" s="202"/>
      <c r="L139" s="202"/>
      <c r="M139" s="204"/>
      <c r="N139" s="199"/>
    </row>
    <row r="140" spans="1:14" ht="15.75">
      <c r="A140" s="195"/>
      <c r="C140" s="197"/>
      <c r="F140" s="197"/>
      <c r="N140" s="86"/>
    </row>
    <row r="141" spans="1:14" ht="15.75">
      <c r="A141" s="195"/>
      <c r="C141" s="197"/>
      <c r="F141" s="205"/>
      <c r="N141" s="86"/>
    </row>
    <row r="142" spans="1:14" ht="15.75">
      <c r="A142" s="195"/>
      <c r="C142" s="197"/>
      <c r="F142" s="205"/>
      <c r="N142" s="86"/>
    </row>
    <row r="143" spans="1:14" ht="15.75">
      <c r="A143" s="195"/>
      <c r="C143" s="197"/>
      <c r="N143" s="86"/>
    </row>
    <row r="144" spans="1:14" ht="15.75">
      <c r="A144" s="195"/>
      <c r="C144" s="197"/>
      <c r="N144" s="86"/>
    </row>
    <row r="145" spans="1:15" ht="15.75">
      <c r="A145" s="195"/>
      <c r="C145" s="201"/>
      <c r="D145" s="202"/>
      <c r="E145" s="202"/>
      <c r="F145" s="206"/>
      <c r="G145" s="202"/>
      <c r="H145" s="202"/>
      <c r="I145" s="202"/>
      <c r="J145" s="202"/>
      <c r="K145" s="202"/>
      <c r="L145" s="207"/>
      <c r="M145" s="201"/>
      <c r="N145" s="199"/>
      <c r="O145" s="202"/>
    </row>
    <row r="146" spans="1:15" ht="15.75">
      <c r="A146" s="195"/>
      <c r="C146" s="201"/>
      <c r="D146" s="202"/>
      <c r="E146" s="202"/>
      <c r="F146" s="206"/>
      <c r="G146" s="202"/>
      <c r="H146" s="202"/>
      <c r="I146" s="202"/>
      <c r="J146" s="202"/>
      <c r="K146" s="202"/>
      <c r="L146" s="207"/>
      <c r="M146" s="204"/>
      <c r="N146" s="199"/>
      <c r="O146" s="202"/>
    </row>
    <row r="147" spans="1:15" ht="15.75">
      <c r="A147" s="195"/>
      <c r="C147" s="201"/>
      <c r="D147" s="202"/>
      <c r="E147" s="202"/>
      <c r="F147" s="203"/>
      <c r="G147" s="202"/>
      <c r="H147" s="202"/>
      <c r="I147" s="202"/>
      <c r="J147" s="202"/>
      <c r="K147" s="202"/>
      <c r="L147" s="202"/>
      <c r="M147" s="201"/>
      <c r="N147" s="199"/>
      <c r="O147" s="202"/>
    </row>
    <row r="148" spans="1:15" ht="15.75">
      <c r="A148" s="195"/>
      <c r="C148" s="201"/>
      <c r="D148" s="204"/>
      <c r="E148" s="204"/>
      <c r="F148" s="204"/>
      <c r="G148" s="204"/>
      <c r="H148" s="204"/>
      <c r="I148" s="204"/>
      <c r="J148" s="204"/>
      <c r="K148" s="204"/>
      <c r="L148" s="204"/>
      <c r="M148" s="201"/>
      <c r="N148" s="199"/>
      <c r="O148" s="202"/>
    </row>
    <row r="149" spans="1:15" ht="15.75">
      <c r="A149" s="195"/>
      <c r="C149" s="204"/>
      <c r="D149" s="202"/>
      <c r="E149" s="202"/>
      <c r="F149" s="203"/>
      <c r="G149" s="202"/>
      <c r="H149" s="202"/>
      <c r="I149" s="202"/>
      <c r="J149" s="202"/>
      <c r="K149" s="202"/>
      <c r="L149" s="202"/>
      <c r="M149" s="204"/>
      <c r="N149" s="199"/>
      <c r="O149" s="202"/>
    </row>
    <row r="150" spans="1:15" ht="15.75">
      <c r="A150" s="195"/>
      <c r="C150" s="204"/>
      <c r="D150" s="202"/>
      <c r="E150" s="202"/>
      <c r="F150" s="203"/>
      <c r="G150" s="202"/>
      <c r="H150" s="202"/>
      <c r="I150" s="202"/>
      <c r="J150" s="202"/>
      <c r="K150" s="202"/>
      <c r="L150" s="202"/>
      <c r="M150" s="204"/>
      <c r="N150" s="199">
        <f t="shared" si="37"/>
        <v>0</v>
      </c>
      <c r="O150" s="202"/>
    </row>
    <row r="151" spans="1:14" ht="15.75">
      <c r="A151" s="195"/>
      <c r="N151" s="86">
        <f t="shared" si="37"/>
        <v>0</v>
      </c>
    </row>
    <row r="152" spans="1:14" ht="15.75">
      <c r="A152" s="195"/>
      <c r="N152" s="86">
        <f t="shared" si="37"/>
        <v>0</v>
      </c>
    </row>
    <row r="153" spans="1:14" ht="15.75">
      <c r="A153" s="195"/>
      <c r="N153" s="86">
        <f t="shared" si="37"/>
        <v>0</v>
      </c>
    </row>
    <row r="154" spans="1:14" ht="15.75">
      <c r="A154" s="195"/>
      <c r="N154" s="86">
        <f t="shared" si="37"/>
        <v>0</v>
      </c>
    </row>
    <row r="155" spans="1:14" ht="15.75">
      <c r="A155" s="195"/>
      <c r="N155" s="86">
        <f t="shared" si="37"/>
        <v>0</v>
      </c>
    </row>
    <row r="156" spans="1:14" ht="15.75">
      <c r="A156" s="195"/>
      <c r="N156" s="86">
        <f t="shared" si="37"/>
        <v>0</v>
      </c>
    </row>
    <row r="157" spans="1:14" ht="15.75">
      <c r="A157" s="195"/>
      <c r="N157" s="86">
        <f t="shared" si="37"/>
        <v>0</v>
      </c>
    </row>
    <row r="158" spans="1:14" ht="15.75">
      <c r="A158" s="195"/>
      <c r="N158" s="86">
        <f t="shared" si="37"/>
        <v>0</v>
      </c>
    </row>
    <row r="159" spans="1:14" ht="15.75">
      <c r="A159" s="195"/>
      <c r="N159" s="86">
        <f t="shared" si="37"/>
        <v>0</v>
      </c>
    </row>
    <row r="160" spans="1:14" ht="15.75">
      <c r="A160" s="195"/>
      <c r="N160" s="86">
        <f t="shared" si="37"/>
        <v>0</v>
      </c>
    </row>
    <row r="161" spans="1:14" ht="15.75">
      <c r="A161" s="195"/>
      <c r="N161" s="86">
        <f t="shared" si="37"/>
        <v>0</v>
      </c>
    </row>
    <row r="162" spans="1:14" ht="15.75">
      <c r="A162" s="195"/>
      <c r="N162" s="86">
        <f t="shared" si="37"/>
        <v>0</v>
      </c>
    </row>
    <row r="163" spans="1:14" ht="15.75">
      <c r="A163" s="195"/>
      <c r="N163" s="86">
        <f t="shared" si="37"/>
        <v>0</v>
      </c>
    </row>
    <row r="164" spans="1:14" ht="15.75">
      <c r="A164" s="195"/>
      <c r="N164" s="86">
        <f t="shared" si="37"/>
        <v>0</v>
      </c>
    </row>
    <row r="165" spans="1:14" ht="15.75">
      <c r="A165" s="195"/>
      <c r="N165" s="86">
        <f t="shared" si="37"/>
        <v>0</v>
      </c>
    </row>
    <row r="166" spans="1:14" ht="15.75">
      <c r="A166" s="195"/>
      <c r="N166" s="86">
        <f t="shared" si="37"/>
        <v>0</v>
      </c>
    </row>
    <row r="167" spans="1:14" ht="15.75">
      <c r="A167" s="195"/>
      <c r="N167" s="86">
        <f t="shared" si="37"/>
        <v>0</v>
      </c>
    </row>
    <row r="168" spans="1:14" ht="15.75">
      <c r="A168" s="195"/>
      <c r="N168" s="86">
        <f t="shared" si="37"/>
        <v>0</v>
      </c>
    </row>
    <row r="169" spans="1:14" ht="15.75">
      <c r="A169" s="195"/>
      <c r="N169" s="86">
        <f t="shared" si="37"/>
        <v>0</v>
      </c>
    </row>
    <row r="170" spans="1:14" ht="15.75">
      <c r="A170" s="195"/>
      <c r="N170" s="86">
        <f t="shared" si="37"/>
        <v>0</v>
      </c>
    </row>
    <row r="171" spans="1:14" ht="15.75">
      <c r="A171" s="195"/>
      <c r="N171" s="86">
        <f t="shared" si="37"/>
        <v>0</v>
      </c>
    </row>
    <row r="172" spans="1:14" ht="15.75">
      <c r="A172" s="195"/>
      <c r="N172" s="86">
        <f t="shared" si="37"/>
        <v>0</v>
      </c>
    </row>
    <row r="173" spans="1:14" ht="15.75">
      <c r="A173" s="195"/>
      <c r="N173" s="86">
        <f t="shared" si="37"/>
        <v>0</v>
      </c>
    </row>
    <row r="174" spans="1:14" ht="15.75">
      <c r="A174" s="195"/>
      <c r="N174" s="86">
        <f t="shared" si="37"/>
        <v>0</v>
      </c>
    </row>
    <row r="175" spans="1:14" ht="15.75">
      <c r="A175" s="195"/>
      <c r="N175" s="86">
        <f t="shared" si="37"/>
        <v>0</v>
      </c>
    </row>
    <row r="176" spans="1:14" ht="15.75">
      <c r="A176" s="195"/>
      <c r="N176" s="86">
        <f t="shared" si="37"/>
        <v>0</v>
      </c>
    </row>
    <row r="177" spans="1:14" ht="15.75">
      <c r="A177" s="195"/>
      <c r="N177" s="86">
        <f t="shared" si="37"/>
        <v>0</v>
      </c>
    </row>
    <row r="178" spans="1:14" ht="15.75">
      <c r="A178" s="195"/>
      <c r="N178" s="86">
        <f t="shared" si="37"/>
        <v>0</v>
      </c>
    </row>
    <row r="179" spans="1:14" ht="15.75">
      <c r="A179" s="195"/>
      <c r="N179" s="86">
        <f t="shared" si="37"/>
        <v>0</v>
      </c>
    </row>
    <row r="180" spans="1:14" ht="15.75">
      <c r="A180" s="195"/>
      <c r="N180" s="86">
        <f t="shared" si="37"/>
        <v>0</v>
      </c>
    </row>
    <row r="181" spans="1:14" ht="15.75">
      <c r="A181" s="195"/>
      <c r="N181" s="86">
        <f t="shared" si="37"/>
        <v>0</v>
      </c>
    </row>
    <row r="182" spans="1:14" ht="15.75">
      <c r="A182" s="195"/>
      <c r="N182" s="86">
        <f t="shared" si="37"/>
        <v>0</v>
      </c>
    </row>
    <row r="183" spans="1:14" ht="15.75">
      <c r="A183" s="195"/>
      <c r="N183" s="86">
        <f t="shared" si="37"/>
        <v>0</v>
      </c>
    </row>
    <row r="184" spans="1:14" ht="15.75">
      <c r="A184" s="195"/>
      <c r="N184" s="86">
        <f t="shared" si="37"/>
        <v>0</v>
      </c>
    </row>
    <row r="185" spans="1:14" ht="15.75">
      <c r="A185" s="195"/>
      <c r="N185" s="86">
        <f t="shared" si="37"/>
        <v>0</v>
      </c>
    </row>
    <row r="186" spans="1:14" ht="15.75">
      <c r="A186" s="195"/>
      <c r="N186" s="86">
        <f t="shared" si="37"/>
        <v>0</v>
      </c>
    </row>
    <row r="187" spans="1:14" ht="15.75">
      <c r="A187" s="195"/>
      <c r="N187" s="86">
        <f t="shared" si="37"/>
        <v>0</v>
      </c>
    </row>
    <row r="188" spans="1:14" ht="15.75">
      <c r="A188" s="195"/>
      <c r="N188" s="86">
        <f t="shared" si="37"/>
        <v>0</v>
      </c>
    </row>
    <row r="189" spans="1:14" ht="15.75">
      <c r="A189" s="195"/>
      <c r="N189" s="86">
        <f t="shared" si="37"/>
        <v>0</v>
      </c>
    </row>
    <row r="190" spans="1:14" ht="15.75">
      <c r="A190" s="195"/>
      <c r="N190" s="86">
        <f t="shared" si="37"/>
        <v>0</v>
      </c>
    </row>
    <row r="191" spans="1:14" ht="15.75">
      <c r="A191" s="195"/>
      <c r="N191" s="86">
        <f t="shared" si="37"/>
        <v>0</v>
      </c>
    </row>
    <row r="192" spans="1:14" ht="15.75">
      <c r="A192" s="195"/>
      <c r="N192" s="86">
        <f t="shared" si="37"/>
        <v>0</v>
      </c>
    </row>
    <row r="193" spans="1:14" ht="15.75">
      <c r="A193" s="195"/>
      <c r="N193" s="86">
        <f t="shared" si="37"/>
        <v>0</v>
      </c>
    </row>
    <row r="194" spans="1:14" ht="15.75">
      <c r="A194" s="195"/>
      <c r="N194" s="86">
        <f aca="true" t="shared" si="38" ref="N194:N257">C194+F194</f>
        <v>0</v>
      </c>
    </row>
    <row r="195" spans="1:14" ht="15.75">
      <c r="A195" s="195"/>
      <c r="N195" s="86">
        <f t="shared" si="38"/>
        <v>0</v>
      </c>
    </row>
    <row r="196" spans="1:14" ht="15.75">
      <c r="A196" s="195"/>
      <c r="N196" s="86">
        <f t="shared" si="38"/>
        <v>0</v>
      </c>
    </row>
    <row r="197" spans="1:14" ht="15.75">
      <c r="A197" s="195"/>
      <c r="N197" s="86">
        <f t="shared" si="38"/>
        <v>0</v>
      </c>
    </row>
    <row r="198" spans="1:14" ht="15.75">
      <c r="A198" s="195"/>
      <c r="N198" s="86">
        <f t="shared" si="38"/>
        <v>0</v>
      </c>
    </row>
    <row r="199" spans="1:14" ht="15.75">
      <c r="A199" s="195"/>
      <c r="N199" s="86">
        <f t="shared" si="38"/>
        <v>0</v>
      </c>
    </row>
    <row r="200" spans="1:14" ht="15.75">
      <c r="A200" s="195"/>
      <c r="N200" s="86">
        <f t="shared" si="38"/>
        <v>0</v>
      </c>
    </row>
    <row r="201" spans="1:14" ht="15.75">
      <c r="A201" s="195"/>
      <c r="N201" s="86">
        <f t="shared" si="38"/>
        <v>0</v>
      </c>
    </row>
    <row r="202" spans="1:14" ht="15.75">
      <c r="A202" s="195"/>
      <c r="N202" s="86">
        <f t="shared" si="38"/>
        <v>0</v>
      </c>
    </row>
    <row r="203" spans="1:14" ht="15.75">
      <c r="A203" s="195"/>
      <c r="N203" s="86">
        <f t="shared" si="38"/>
        <v>0</v>
      </c>
    </row>
    <row r="204" spans="1:14" ht="15.75">
      <c r="A204" s="195"/>
      <c r="N204" s="86">
        <f t="shared" si="38"/>
        <v>0</v>
      </c>
    </row>
    <row r="205" spans="1:14" ht="15.75">
      <c r="A205" s="195"/>
      <c r="N205" s="86">
        <f t="shared" si="38"/>
        <v>0</v>
      </c>
    </row>
    <row r="206" spans="1:14" ht="15.75">
      <c r="A206" s="195"/>
      <c r="N206" s="86">
        <f t="shared" si="38"/>
        <v>0</v>
      </c>
    </row>
    <row r="207" spans="1:14" ht="15.75">
      <c r="A207" s="195"/>
      <c r="N207" s="86">
        <f t="shared" si="38"/>
        <v>0</v>
      </c>
    </row>
    <row r="208" spans="1:14" ht="15.75">
      <c r="A208" s="195"/>
      <c r="N208" s="86">
        <f t="shared" si="38"/>
        <v>0</v>
      </c>
    </row>
    <row r="209" spans="1:14" ht="15.75">
      <c r="A209" s="195"/>
      <c r="N209" s="86">
        <f t="shared" si="38"/>
        <v>0</v>
      </c>
    </row>
    <row r="210" spans="1:14" ht="15.75">
      <c r="A210" s="195"/>
      <c r="N210" s="86">
        <f t="shared" si="38"/>
        <v>0</v>
      </c>
    </row>
    <row r="211" spans="1:14" ht="15.75">
      <c r="A211" s="195"/>
      <c r="N211" s="86">
        <f t="shared" si="38"/>
        <v>0</v>
      </c>
    </row>
    <row r="212" spans="1:14" ht="15.75">
      <c r="A212" s="195"/>
      <c r="N212" s="86">
        <f t="shared" si="38"/>
        <v>0</v>
      </c>
    </row>
    <row r="213" spans="1:14" ht="15.75">
      <c r="A213" s="195"/>
      <c r="N213" s="86">
        <f t="shared" si="38"/>
        <v>0</v>
      </c>
    </row>
    <row r="214" spans="1:14" ht="15.75">
      <c r="A214" s="195"/>
      <c r="N214" s="86">
        <f t="shared" si="38"/>
        <v>0</v>
      </c>
    </row>
    <row r="215" spans="1:14" ht="15.75">
      <c r="A215" s="195"/>
      <c r="N215" s="86">
        <f t="shared" si="38"/>
        <v>0</v>
      </c>
    </row>
    <row r="216" spans="1:14" ht="15.75">
      <c r="A216" s="195"/>
      <c r="N216" s="86">
        <f t="shared" si="38"/>
        <v>0</v>
      </c>
    </row>
    <row r="217" spans="1:14" ht="15.75">
      <c r="A217" s="195"/>
      <c r="N217" s="86">
        <f t="shared" si="38"/>
        <v>0</v>
      </c>
    </row>
    <row r="218" spans="1:14" ht="15.75">
      <c r="A218" s="195"/>
      <c r="N218" s="86">
        <f t="shared" si="38"/>
        <v>0</v>
      </c>
    </row>
    <row r="219" spans="1:14" ht="15.75">
      <c r="A219" s="195"/>
      <c r="N219" s="86">
        <f t="shared" si="38"/>
        <v>0</v>
      </c>
    </row>
    <row r="220" spans="1:14" ht="15.75">
      <c r="A220" s="195"/>
      <c r="N220" s="86">
        <f t="shared" si="38"/>
        <v>0</v>
      </c>
    </row>
    <row r="221" spans="1:14" ht="15.75">
      <c r="A221" s="195"/>
      <c r="N221" s="86">
        <f t="shared" si="38"/>
        <v>0</v>
      </c>
    </row>
    <row r="222" spans="1:14" ht="15.75">
      <c r="A222" s="195"/>
      <c r="N222" s="86">
        <f t="shared" si="38"/>
        <v>0</v>
      </c>
    </row>
    <row r="223" spans="1:14" ht="15.75">
      <c r="A223" s="195"/>
      <c r="N223" s="86">
        <f t="shared" si="38"/>
        <v>0</v>
      </c>
    </row>
    <row r="224" spans="1:14" ht="15.75">
      <c r="A224" s="195"/>
      <c r="N224" s="86">
        <f t="shared" si="38"/>
        <v>0</v>
      </c>
    </row>
    <row r="225" spans="1:14" ht="15.75">
      <c r="A225" s="195"/>
      <c r="N225" s="86">
        <f t="shared" si="38"/>
        <v>0</v>
      </c>
    </row>
    <row r="226" spans="1:14" ht="15.75">
      <c r="A226" s="195"/>
      <c r="N226" s="86">
        <f t="shared" si="38"/>
        <v>0</v>
      </c>
    </row>
    <row r="227" spans="1:14" ht="15.75">
      <c r="A227" s="195"/>
      <c r="N227" s="86">
        <f t="shared" si="38"/>
        <v>0</v>
      </c>
    </row>
    <row r="228" spans="1:14" ht="15.75">
      <c r="A228" s="195"/>
      <c r="N228" s="86">
        <f t="shared" si="38"/>
        <v>0</v>
      </c>
    </row>
    <row r="229" spans="1:14" ht="15.75">
      <c r="A229" s="195"/>
      <c r="N229" s="86">
        <f t="shared" si="38"/>
        <v>0</v>
      </c>
    </row>
    <row r="230" spans="1:14" ht="15.75">
      <c r="A230" s="195"/>
      <c r="N230" s="86">
        <f t="shared" si="38"/>
        <v>0</v>
      </c>
    </row>
    <row r="231" spans="1:14" ht="15.75">
      <c r="A231" s="195"/>
      <c r="N231" s="86">
        <f t="shared" si="38"/>
        <v>0</v>
      </c>
    </row>
    <row r="232" spans="1:14" ht="15.75">
      <c r="A232" s="195"/>
      <c r="N232" s="86">
        <f t="shared" si="38"/>
        <v>0</v>
      </c>
    </row>
    <row r="233" spans="1:14" ht="15.75">
      <c r="A233" s="195"/>
      <c r="N233" s="86">
        <f t="shared" si="38"/>
        <v>0</v>
      </c>
    </row>
    <row r="234" spans="1:14" ht="15.75">
      <c r="A234" s="195"/>
      <c r="N234" s="86">
        <f t="shared" si="38"/>
        <v>0</v>
      </c>
    </row>
    <row r="235" spans="1:14" ht="15.75">
      <c r="A235" s="195"/>
      <c r="N235" s="86">
        <f t="shared" si="38"/>
        <v>0</v>
      </c>
    </row>
    <row r="236" spans="1:14" ht="15.75">
      <c r="A236" s="195"/>
      <c r="N236" s="86">
        <f t="shared" si="38"/>
        <v>0</v>
      </c>
    </row>
    <row r="237" spans="1:14" ht="15.75">
      <c r="A237" s="195"/>
      <c r="N237" s="86">
        <f t="shared" si="38"/>
        <v>0</v>
      </c>
    </row>
    <row r="238" spans="1:14" ht="15.75">
      <c r="A238" s="195"/>
      <c r="N238" s="86">
        <f t="shared" si="38"/>
        <v>0</v>
      </c>
    </row>
    <row r="239" spans="1:14" ht="15.75">
      <c r="A239" s="195"/>
      <c r="N239" s="86">
        <f t="shared" si="38"/>
        <v>0</v>
      </c>
    </row>
    <row r="240" spans="1:14" ht="15.75">
      <c r="A240" s="195"/>
      <c r="N240" s="86">
        <f t="shared" si="38"/>
        <v>0</v>
      </c>
    </row>
    <row r="241" spans="1:14" ht="15.75">
      <c r="A241" s="195"/>
      <c r="N241" s="86">
        <f t="shared" si="38"/>
        <v>0</v>
      </c>
    </row>
    <row r="242" spans="1:14" ht="15.75">
      <c r="A242" s="195"/>
      <c r="N242" s="86">
        <f t="shared" si="38"/>
        <v>0</v>
      </c>
    </row>
    <row r="243" spans="1:14" ht="15.75">
      <c r="A243" s="195"/>
      <c r="N243" s="86">
        <f t="shared" si="38"/>
        <v>0</v>
      </c>
    </row>
    <row r="244" spans="1:14" ht="15.75">
      <c r="A244" s="195"/>
      <c r="N244" s="86">
        <f t="shared" si="38"/>
        <v>0</v>
      </c>
    </row>
    <row r="245" spans="1:14" ht="15.75">
      <c r="A245" s="195"/>
      <c r="N245" s="86">
        <f t="shared" si="38"/>
        <v>0</v>
      </c>
    </row>
    <row r="246" spans="1:14" ht="15.75">
      <c r="A246" s="195"/>
      <c r="N246" s="86">
        <f t="shared" si="38"/>
        <v>0</v>
      </c>
    </row>
    <row r="247" spans="1:14" ht="15.75">
      <c r="A247" s="195"/>
      <c r="N247" s="86">
        <f t="shared" si="38"/>
        <v>0</v>
      </c>
    </row>
    <row r="248" spans="1:14" ht="15.75">
      <c r="A248" s="195"/>
      <c r="N248" s="86">
        <f t="shared" si="38"/>
        <v>0</v>
      </c>
    </row>
    <row r="249" spans="1:14" ht="15.75">
      <c r="A249" s="195"/>
      <c r="N249" s="86">
        <f t="shared" si="38"/>
        <v>0</v>
      </c>
    </row>
    <row r="250" spans="1:14" ht="15.75">
      <c r="A250" s="195"/>
      <c r="N250" s="86">
        <f t="shared" si="38"/>
        <v>0</v>
      </c>
    </row>
    <row r="251" spans="1:14" ht="15.75">
      <c r="A251" s="195"/>
      <c r="N251" s="86">
        <f t="shared" si="38"/>
        <v>0</v>
      </c>
    </row>
    <row r="252" spans="1:14" ht="15.75">
      <c r="A252" s="195"/>
      <c r="N252" s="86">
        <f t="shared" si="38"/>
        <v>0</v>
      </c>
    </row>
    <row r="253" spans="1:14" ht="15.75">
      <c r="A253" s="195"/>
      <c r="N253" s="86">
        <f t="shared" si="38"/>
        <v>0</v>
      </c>
    </row>
    <row r="254" spans="1:14" ht="15.75">
      <c r="A254" s="195"/>
      <c r="N254" s="86">
        <f t="shared" si="38"/>
        <v>0</v>
      </c>
    </row>
    <row r="255" spans="1:14" ht="15.75">
      <c r="A255" s="195"/>
      <c r="N255" s="86">
        <f t="shared" si="38"/>
        <v>0</v>
      </c>
    </row>
    <row r="256" spans="1:14" ht="15.75">
      <c r="A256" s="195"/>
      <c r="N256" s="86">
        <f t="shared" si="38"/>
        <v>0</v>
      </c>
    </row>
    <row r="257" spans="1:14" ht="15.75">
      <c r="A257" s="195"/>
      <c r="N257" s="86">
        <f t="shared" si="38"/>
        <v>0</v>
      </c>
    </row>
    <row r="258" spans="1:14" ht="15.75">
      <c r="A258" s="195"/>
      <c r="N258" s="86">
        <f aca="true" t="shared" si="39" ref="N258:N321">C258+F258</f>
        <v>0</v>
      </c>
    </row>
    <row r="259" spans="1:14" ht="15.75">
      <c r="A259" s="195"/>
      <c r="N259" s="86">
        <f t="shared" si="39"/>
        <v>0</v>
      </c>
    </row>
    <row r="260" spans="1:14" ht="15.75">
      <c r="A260" s="195"/>
      <c r="N260" s="86">
        <f t="shared" si="39"/>
        <v>0</v>
      </c>
    </row>
    <row r="261" spans="1:14" ht="15.75">
      <c r="A261" s="195"/>
      <c r="N261" s="86">
        <f t="shared" si="39"/>
        <v>0</v>
      </c>
    </row>
    <row r="262" spans="1:14" ht="15.75">
      <c r="A262" s="195"/>
      <c r="N262" s="86">
        <f t="shared" si="39"/>
        <v>0</v>
      </c>
    </row>
    <row r="263" spans="1:14" ht="15.75">
      <c r="A263" s="195"/>
      <c r="N263" s="86">
        <f t="shared" si="39"/>
        <v>0</v>
      </c>
    </row>
    <row r="264" spans="1:14" ht="15.75">
      <c r="A264" s="195"/>
      <c r="N264" s="86">
        <f t="shared" si="39"/>
        <v>0</v>
      </c>
    </row>
    <row r="265" spans="1:14" ht="15.75">
      <c r="A265" s="195"/>
      <c r="N265" s="86">
        <f t="shared" si="39"/>
        <v>0</v>
      </c>
    </row>
    <row r="266" spans="1:14" ht="15.75">
      <c r="A266" s="195"/>
      <c r="N266" s="86">
        <f t="shared" si="39"/>
        <v>0</v>
      </c>
    </row>
    <row r="267" spans="1:14" ht="15.75">
      <c r="A267" s="195"/>
      <c r="N267" s="86">
        <f t="shared" si="39"/>
        <v>0</v>
      </c>
    </row>
    <row r="268" spans="1:14" ht="15.75">
      <c r="A268" s="195"/>
      <c r="N268" s="86">
        <f t="shared" si="39"/>
        <v>0</v>
      </c>
    </row>
    <row r="269" spans="1:14" ht="15.75">
      <c r="A269" s="195"/>
      <c r="N269" s="86">
        <f t="shared" si="39"/>
        <v>0</v>
      </c>
    </row>
    <row r="270" spans="1:14" ht="15.75">
      <c r="A270" s="195"/>
      <c r="N270" s="86">
        <f t="shared" si="39"/>
        <v>0</v>
      </c>
    </row>
    <row r="271" spans="1:14" ht="15.75">
      <c r="A271" s="195"/>
      <c r="N271" s="86">
        <f t="shared" si="39"/>
        <v>0</v>
      </c>
    </row>
    <row r="272" spans="1:14" ht="15.75">
      <c r="A272" s="195"/>
      <c r="N272" s="86">
        <f t="shared" si="39"/>
        <v>0</v>
      </c>
    </row>
    <row r="273" spans="1:14" ht="15.75">
      <c r="A273" s="195"/>
      <c r="N273" s="86">
        <f t="shared" si="39"/>
        <v>0</v>
      </c>
    </row>
    <row r="274" spans="1:14" ht="15.75">
      <c r="A274" s="195"/>
      <c r="N274" s="86">
        <f t="shared" si="39"/>
        <v>0</v>
      </c>
    </row>
    <row r="275" spans="1:14" ht="15.75">
      <c r="A275" s="195"/>
      <c r="N275" s="86">
        <f t="shared" si="39"/>
        <v>0</v>
      </c>
    </row>
    <row r="276" spans="1:14" ht="15.75">
      <c r="A276" s="195"/>
      <c r="N276" s="86">
        <f t="shared" si="39"/>
        <v>0</v>
      </c>
    </row>
    <row r="277" spans="1:14" ht="15.75">
      <c r="A277" s="195"/>
      <c r="N277" s="86">
        <f t="shared" si="39"/>
        <v>0</v>
      </c>
    </row>
    <row r="278" spans="1:14" ht="15.75">
      <c r="A278" s="195"/>
      <c r="N278" s="86">
        <f t="shared" si="39"/>
        <v>0</v>
      </c>
    </row>
    <row r="279" spans="1:14" ht="15.75">
      <c r="A279" s="195"/>
      <c r="N279" s="86">
        <f t="shared" si="39"/>
        <v>0</v>
      </c>
    </row>
    <row r="280" spans="1:14" ht="15.75">
      <c r="A280" s="195"/>
      <c r="N280" s="86">
        <f t="shared" si="39"/>
        <v>0</v>
      </c>
    </row>
    <row r="281" spans="1:14" ht="15.75">
      <c r="A281" s="195"/>
      <c r="N281" s="86">
        <f t="shared" si="39"/>
        <v>0</v>
      </c>
    </row>
    <row r="282" spans="1:14" ht="15.75">
      <c r="A282" s="195"/>
      <c r="N282" s="86">
        <f t="shared" si="39"/>
        <v>0</v>
      </c>
    </row>
    <row r="283" spans="1:14" ht="15.75">
      <c r="A283" s="195"/>
      <c r="N283" s="86">
        <f t="shared" si="39"/>
        <v>0</v>
      </c>
    </row>
    <row r="284" spans="1:14" ht="15.75">
      <c r="A284" s="195"/>
      <c r="N284" s="86">
        <f t="shared" si="39"/>
        <v>0</v>
      </c>
    </row>
    <row r="285" spans="1:14" ht="15.75">
      <c r="A285" s="195"/>
      <c r="N285" s="86">
        <f t="shared" si="39"/>
        <v>0</v>
      </c>
    </row>
    <row r="286" spans="1:14" ht="15.75">
      <c r="A286" s="195"/>
      <c r="N286" s="86">
        <f t="shared" si="39"/>
        <v>0</v>
      </c>
    </row>
    <row r="287" spans="1:14" ht="15.75">
      <c r="A287" s="195"/>
      <c r="N287" s="86">
        <f t="shared" si="39"/>
        <v>0</v>
      </c>
    </row>
    <row r="288" spans="1:14" ht="15.75">
      <c r="A288" s="195"/>
      <c r="N288" s="86">
        <f t="shared" si="39"/>
        <v>0</v>
      </c>
    </row>
    <row r="289" spans="1:14" ht="15.75">
      <c r="A289" s="195"/>
      <c r="N289" s="86">
        <f t="shared" si="39"/>
        <v>0</v>
      </c>
    </row>
    <row r="290" spans="1:14" ht="15.75">
      <c r="A290" s="195"/>
      <c r="N290" s="86">
        <f t="shared" si="39"/>
        <v>0</v>
      </c>
    </row>
    <row r="291" spans="1:14" ht="15.75">
      <c r="A291" s="195"/>
      <c r="N291" s="86">
        <f t="shared" si="39"/>
        <v>0</v>
      </c>
    </row>
    <row r="292" spans="1:14" ht="15.75">
      <c r="A292" s="195"/>
      <c r="N292" s="86">
        <f t="shared" si="39"/>
        <v>0</v>
      </c>
    </row>
    <row r="293" spans="1:14" ht="15.75">
      <c r="A293" s="195"/>
      <c r="N293" s="86">
        <f t="shared" si="39"/>
        <v>0</v>
      </c>
    </row>
    <row r="294" spans="1:14" ht="15.75">
      <c r="A294" s="195"/>
      <c r="N294" s="86">
        <f t="shared" si="39"/>
        <v>0</v>
      </c>
    </row>
    <row r="295" spans="1:14" ht="15.75">
      <c r="A295" s="195"/>
      <c r="N295" s="86">
        <f t="shared" si="39"/>
        <v>0</v>
      </c>
    </row>
    <row r="296" spans="1:14" ht="15.75">
      <c r="A296" s="195"/>
      <c r="N296" s="86">
        <f t="shared" si="39"/>
        <v>0</v>
      </c>
    </row>
    <row r="297" spans="1:14" ht="15.75">
      <c r="A297" s="195"/>
      <c r="N297" s="86">
        <f t="shared" si="39"/>
        <v>0</v>
      </c>
    </row>
    <row r="298" spans="1:14" ht="15.75">
      <c r="A298" s="195"/>
      <c r="N298" s="86">
        <f t="shared" si="39"/>
        <v>0</v>
      </c>
    </row>
    <row r="299" spans="1:14" ht="15.75">
      <c r="A299" s="195"/>
      <c r="N299" s="86">
        <f t="shared" si="39"/>
        <v>0</v>
      </c>
    </row>
    <row r="300" spans="1:14" ht="15.75">
      <c r="A300" s="195"/>
      <c r="N300" s="86">
        <f t="shared" si="39"/>
        <v>0</v>
      </c>
    </row>
    <row r="301" spans="1:14" ht="15.75">
      <c r="A301" s="195"/>
      <c r="N301" s="86">
        <f t="shared" si="39"/>
        <v>0</v>
      </c>
    </row>
    <row r="302" spans="1:14" ht="15.75">
      <c r="A302" s="195"/>
      <c r="N302" s="86">
        <f t="shared" si="39"/>
        <v>0</v>
      </c>
    </row>
    <row r="303" spans="1:14" ht="15.75">
      <c r="A303" s="195"/>
      <c r="N303" s="86">
        <f t="shared" si="39"/>
        <v>0</v>
      </c>
    </row>
    <row r="304" ht="15.75">
      <c r="N304" s="86">
        <f t="shared" si="39"/>
        <v>0</v>
      </c>
    </row>
    <row r="305" ht="15.75">
      <c r="N305" s="86">
        <f t="shared" si="39"/>
        <v>0</v>
      </c>
    </row>
    <row r="306" ht="15.75">
      <c r="N306" s="86">
        <f t="shared" si="39"/>
        <v>0</v>
      </c>
    </row>
    <row r="307" ht="15.75">
      <c r="N307" s="86">
        <f t="shared" si="39"/>
        <v>0</v>
      </c>
    </row>
    <row r="308" ht="15.75">
      <c r="N308" s="86">
        <f t="shared" si="39"/>
        <v>0</v>
      </c>
    </row>
    <row r="309" ht="15.75">
      <c r="N309" s="86">
        <f t="shared" si="39"/>
        <v>0</v>
      </c>
    </row>
    <row r="310" ht="15.75">
      <c r="N310" s="86">
        <f t="shared" si="39"/>
        <v>0</v>
      </c>
    </row>
    <row r="311" ht="15.75">
      <c r="N311" s="86">
        <f t="shared" si="39"/>
        <v>0</v>
      </c>
    </row>
    <row r="312" ht="15.75">
      <c r="N312" s="86">
        <f t="shared" si="39"/>
        <v>0</v>
      </c>
    </row>
    <row r="313" ht="15.75">
      <c r="N313" s="86">
        <f t="shared" si="39"/>
        <v>0</v>
      </c>
    </row>
    <row r="314" ht="15.75">
      <c r="N314" s="86">
        <f t="shared" si="39"/>
        <v>0</v>
      </c>
    </row>
    <row r="315" ht="15.75">
      <c r="N315" s="86">
        <f t="shared" si="39"/>
        <v>0</v>
      </c>
    </row>
    <row r="316" ht="15.75">
      <c r="N316" s="86">
        <f t="shared" si="39"/>
        <v>0</v>
      </c>
    </row>
    <row r="317" ht="15.75">
      <c r="N317" s="86">
        <f t="shared" si="39"/>
        <v>0</v>
      </c>
    </row>
    <row r="318" ht="15.75">
      <c r="N318" s="86">
        <f t="shared" si="39"/>
        <v>0</v>
      </c>
    </row>
    <row r="319" ht="15.75">
      <c r="N319" s="86">
        <f t="shared" si="39"/>
        <v>0</v>
      </c>
    </row>
    <row r="320" ht="15.75">
      <c r="N320" s="86">
        <f t="shared" si="39"/>
        <v>0</v>
      </c>
    </row>
    <row r="321" ht="15.75">
      <c r="N321" s="86">
        <f t="shared" si="39"/>
        <v>0</v>
      </c>
    </row>
    <row r="322" ht="15.75">
      <c r="N322" s="86">
        <f aca="true" t="shared" si="40" ref="N322:N385">C322+F322</f>
        <v>0</v>
      </c>
    </row>
    <row r="323" ht="15.75">
      <c r="N323" s="86">
        <f t="shared" si="40"/>
        <v>0</v>
      </c>
    </row>
    <row r="324" ht="15.75">
      <c r="N324" s="86">
        <f t="shared" si="40"/>
        <v>0</v>
      </c>
    </row>
    <row r="325" ht="15.75">
      <c r="N325" s="86">
        <f t="shared" si="40"/>
        <v>0</v>
      </c>
    </row>
    <row r="326" ht="15.75">
      <c r="N326" s="86">
        <f t="shared" si="40"/>
        <v>0</v>
      </c>
    </row>
    <row r="327" ht="15.75">
      <c r="N327" s="86">
        <f t="shared" si="40"/>
        <v>0</v>
      </c>
    </row>
    <row r="328" ht="15.75">
      <c r="N328" s="86">
        <f t="shared" si="40"/>
        <v>0</v>
      </c>
    </row>
    <row r="329" ht="15.75">
      <c r="N329" s="86">
        <f t="shared" si="40"/>
        <v>0</v>
      </c>
    </row>
    <row r="330" ht="15.75">
      <c r="N330" s="86">
        <f t="shared" si="40"/>
        <v>0</v>
      </c>
    </row>
    <row r="331" ht="15.75">
      <c r="N331" s="86">
        <f t="shared" si="40"/>
        <v>0</v>
      </c>
    </row>
    <row r="332" ht="15.75">
      <c r="N332" s="86">
        <f t="shared" si="40"/>
        <v>0</v>
      </c>
    </row>
    <row r="333" ht="15.75">
      <c r="N333" s="86">
        <f t="shared" si="40"/>
        <v>0</v>
      </c>
    </row>
    <row r="334" ht="15.75">
      <c r="N334" s="86">
        <f t="shared" si="40"/>
        <v>0</v>
      </c>
    </row>
    <row r="335" ht="15.75">
      <c r="N335" s="86">
        <f t="shared" si="40"/>
        <v>0</v>
      </c>
    </row>
    <row r="336" ht="15.75">
      <c r="N336" s="86">
        <f t="shared" si="40"/>
        <v>0</v>
      </c>
    </row>
    <row r="337" ht="15.75">
      <c r="N337" s="86">
        <f t="shared" si="40"/>
        <v>0</v>
      </c>
    </row>
    <row r="338" ht="15.75">
      <c r="N338" s="86">
        <f t="shared" si="40"/>
        <v>0</v>
      </c>
    </row>
    <row r="339" ht="15.75">
      <c r="N339" s="86">
        <f t="shared" si="40"/>
        <v>0</v>
      </c>
    </row>
    <row r="340" ht="15.75">
      <c r="N340" s="86">
        <f t="shared" si="40"/>
        <v>0</v>
      </c>
    </row>
    <row r="341" ht="15.75">
      <c r="N341" s="86">
        <f t="shared" si="40"/>
        <v>0</v>
      </c>
    </row>
    <row r="342" ht="15.75">
      <c r="N342" s="86">
        <f t="shared" si="40"/>
        <v>0</v>
      </c>
    </row>
    <row r="343" ht="15.75">
      <c r="N343" s="86">
        <f t="shared" si="40"/>
        <v>0</v>
      </c>
    </row>
    <row r="344" ht="15.75">
      <c r="N344" s="86">
        <f t="shared" si="40"/>
        <v>0</v>
      </c>
    </row>
    <row r="345" ht="15.75">
      <c r="N345" s="86">
        <f t="shared" si="40"/>
        <v>0</v>
      </c>
    </row>
    <row r="346" ht="15.75">
      <c r="N346" s="86">
        <f t="shared" si="40"/>
        <v>0</v>
      </c>
    </row>
    <row r="347" ht="15.75">
      <c r="N347" s="86">
        <f t="shared" si="40"/>
        <v>0</v>
      </c>
    </row>
    <row r="348" ht="15.75">
      <c r="N348" s="86">
        <f t="shared" si="40"/>
        <v>0</v>
      </c>
    </row>
    <row r="349" ht="15.75">
      <c r="N349" s="86">
        <f t="shared" si="40"/>
        <v>0</v>
      </c>
    </row>
    <row r="350" ht="15.75">
      <c r="N350" s="86">
        <f t="shared" si="40"/>
        <v>0</v>
      </c>
    </row>
    <row r="351" ht="15.75">
      <c r="N351" s="86">
        <f t="shared" si="40"/>
        <v>0</v>
      </c>
    </row>
    <row r="352" ht="15.75">
      <c r="N352" s="86">
        <f t="shared" si="40"/>
        <v>0</v>
      </c>
    </row>
    <row r="353" ht="15.75">
      <c r="N353" s="86">
        <f t="shared" si="40"/>
        <v>0</v>
      </c>
    </row>
    <row r="354" ht="15.75">
      <c r="N354" s="86">
        <f t="shared" si="40"/>
        <v>0</v>
      </c>
    </row>
    <row r="355" ht="15.75">
      <c r="N355" s="86">
        <f t="shared" si="40"/>
        <v>0</v>
      </c>
    </row>
    <row r="356" ht="15.75">
      <c r="N356" s="86">
        <f t="shared" si="40"/>
        <v>0</v>
      </c>
    </row>
    <row r="357" ht="15.75">
      <c r="N357" s="86">
        <f t="shared" si="40"/>
        <v>0</v>
      </c>
    </row>
    <row r="358" ht="15.75">
      <c r="N358" s="86">
        <f t="shared" si="40"/>
        <v>0</v>
      </c>
    </row>
    <row r="359" ht="15.75">
      <c r="N359" s="86">
        <f t="shared" si="40"/>
        <v>0</v>
      </c>
    </row>
    <row r="360" ht="15.75">
      <c r="N360" s="86">
        <f t="shared" si="40"/>
        <v>0</v>
      </c>
    </row>
    <row r="361" ht="15.75">
      <c r="N361" s="86">
        <f t="shared" si="40"/>
        <v>0</v>
      </c>
    </row>
    <row r="362" ht="15.75">
      <c r="N362" s="86">
        <f t="shared" si="40"/>
        <v>0</v>
      </c>
    </row>
    <row r="363" ht="15.75">
      <c r="N363" s="86">
        <f t="shared" si="40"/>
        <v>0</v>
      </c>
    </row>
    <row r="364" ht="15.75">
      <c r="N364" s="86">
        <f t="shared" si="40"/>
        <v>0</v>
      </c>
    </row>
    <row r="365" ht="15.75">
      <c r="N365" s="86">
        <f t="shared" si="40"/>
        <v>0</v>
      </c>
    </row>
    <row r="366" ht="15.75">
      <c r="N366" s="86">
        <f t="shared" si="40"/>
        <v>0</v>
      </c>
    </row>
    <row r="367" ht="15.75">
      <c r="N367" s="86">
        <f t="shared" si="40"/>
        <v>0</v>
      </c>
    </row>
    <row r="368" ht="15.75">
      <c r="N368" s="86">
        <f t="shared" si="40"/>
        <v>0</v>
      </c>
    </row>
    <row r="369" ht="15.75">
      <c r="N369" s="86">
        <f t="shared" si="40"/>
        <v>0</v>
      </c>
    </row>
    <row r="370" ht="15.75">
      <c r="N370" s="86">
        <f t="shared" si="40"/>
        <v>0</v>
      </c>
    </row>
    <row r="371" ht="15.75">
      <c r="N371" s="86">
        <f t="shared" si="40"/>
        <v>0</v>
      </c>
    </row>
    <row r="372" ht="15.75">
      <c r="N372" s="86">
        <f t="shared" si="40"/>
        <v>0</v>
      </c>
    </row>
    <row r="373" ht="15.75">
      <c r="N373" s="86">
        <f t="shared" si="40"/>
        <v>0</v>
      </c>
    </row>
    <row r="374" ht="15.75">
      <c r="N374" s="86">
        <f t="shared" si="40"/>
        <v>0</v>
      </c>
    </row>
    <row r="375" ht="15.75">
      <c r="N375" s="86">
        <f t="shared" si="40"/>
        <v>0</v>
      </c>
    </row>
    <row r="376" ht="15.75">
      <c r="N376" s="86">
        <f t="shared" si="40"/>
        <v>0</v>
      </c>
    </row>
    <row r="377" ht="15.75">
      <c r="N377" s="86">
        <f t="shared" si="40"/>
        <v>0</v>
      </c>
    </row>
    <row r="378" ht="15.75">
      <c r="N378" s="86">
        <f t="shared" si="40"/>
        <v>0</v>
      </c>
    </row>
    <row r="379" ht="15.75">
      <c r="N379" s="86">
        <f t="shared" si="40"/>
        <v>0</v>
      </c>
    </row>
    <row r="380" ht="15.75">
      <c r="N380" s="86">
        <f t="shared" si="40"/>
        <v>0</v>
      </c>
    </row>
    <row r="381" ht="15.75">
      <c r="N381" s="86">
        <f t="shared" si="40"/>
        <v>0</v>
      </c>
    </row>
    <row r="382" ht="15.75">
      <c r="N382" s="86">
        <f t="shared" si="40"/>
        <v>0</v>
      </c>
    </row>
    <row r="383" ht="15.75">
      <c r="N383" s="86">
        <f t="shared" si="40"/>
        <v>0</v>
      </c>
    </row>
    <row r="384" ht="15.75">
      <c r="N384" s="86">
        <f t="shared" si="40"/>
        <v>0</v>
      </c>
    </row>
    <row r="385" ht="15.75">
      <c r="N385" s="86">
        <f t="shared" si="40"/>
        <v>0</v>
      </c>
    </row>
    <row r="386" ht="15.75">
      <c r="N386" s="86">
        <f aca="true" t="shared" si="41" ref="N386:N449">C386+F386</f>
        <v>0</v>
      </c>
    </row>
    <row r="387" ht="15.75">
      <c r="N387" s="86">
        <f t="shared" si="41"/>
        <v>0</v>
      </c>
    </row>
    <row r="388" ht="15.75">
      <c r="N388" s="86">
        <f t="shared" si="41"/>
        <v>0</v>
      </c>
    </row>
    <row r="389" ht="15.75">
      <c r="N389" s="86">
        <f t="shared" si="41"/>
        <v>0</v>
      </c>
    </row>
    <row r="390" ht="15.75">
      <c r="N390" s="86">
        <f t="shared" si="41"/>
        <v>0</v>
      </c>
    </row>
    <row r="391" ht="15.75">
      <c r="N391" s="86">
        <f t="shared" si="41"/>
        <v>0</v>
      </c>
    </row>
    <row r="392" ht="15.75">
      <c r="N392" s="86">
        <f t="shared" si="41"/>
        <v>0</v>
      </c>
    </row>
    <row r="393" ht="15.75">
      <c r="N393" s="86">
        <f t="shared" si="41"/>
        <v>0</v>
      </c>
    </row>
    <row r="394" ht="15.75">
      <c r="N394" s="86">
        <f t="shared" si="41"/>
        <v>0</v>
      </c>
    </row>
    <row r="395" ht="15.75">
      <c r="N395" s="86">
        <f t="shared" si="41"/>
        <v>0</v>
      </c>
    </row>
    <row r="396" ht="15.75">
      <c r="N396" s="86">
        <f t="shared" si="41"/>
        <v>0</v>
      </c>
    </row>
    <row r="397" ht="15.75">
      <c r="N397" s="86">
        <f t="shared" si="41"/>
        <v>0</v>
      </c>
    </row>
    <row r="398" ht="15.75">
      <c r="N398" s="86">
        <f t="shared" si="41"/>
        <v>0</v>
      </c>
    </row>
    <row r="399" ht="15.75">
      <c r="N399" s="86">
        <f t="shared" si="41"/>
        <v>0</v>
      </c>
    </row>
    <row r="400" ht="15.75">
      <c r="N400" s="86">
        <f t="shared" si="41"/>
        <v>0</v>
      </c>
    </row>
    <row r="401" ht="15.75">
      <c r="N401" s="86">
        <f t="shared" si="41"/>
        <v>0</v>
      </c>
    </row>
    <row r="402" ht="15.75">
      <c r="N402" s="86">
        <f t="shared" si="41"/>
        <v>0</v>
      </c>
    </row>
    <row r="403" ht="15.75">
      <c r="N403" s="86">
        <f t="shared" si="41"/>
        <v>0</v>
      </c>
    </row>
    <row r="404" ht="15.75">
      <c r="N404" s="86">
        <f t="shared" si="41"/>
        <v>0</v>
      </c>
    </row>
    <row r="405" ht="15.75">
      <c r="N405" s="86">
        <f t="shared" si="41"/>
        <v>0</v>
      </c>
    </row>
    <row r="406" ht="15.75">
      <c r="N406" s="86">
        <f t="shared" si="41"/>
        <v>0</v>
      </c>
    </row>
    <row r="407" ht="15.75">
      <c r="N407" s="86">
        <f t="shared" si="41"/>
        <v>0</v>
      </c>
    </row>
    <row r="408" ht="15.75">
      <c r="N408" s="86">
        <f t="shared" si="41"/>
        <v>0</v>
      </c>
    </row>
    <row r="409" ht="15.75">
      <c r="N409" s="86">
        <f t="shared" si="41"/>
        <v>0</v>
      </c>
    </row>
    <row r="410" ht="15.75">
      <c r="N410" s="86">
        <f t="shared" si="41"/>
        <v>0</v>
      </c>
    </row>
    <row r="411" ht="15.75">
      <c r="N411" s="86">
        <f t="shared" si="41"/>
        <v>0</v>
      </c>
    </row>
    <row r="412" ht="15.75">
      <c r="N412" s="86">
        <f t="shared" si="41"/>
        <v>0</v>
      </c>
    </row>
    <row r="413" ht="15.75">
      <c r="N413" s="86">
        <f t="shared" si="41"/>
        <v>0</v>
      </c>
    </row>
    <row r="414" ht="15.75">
      <c r="N414" s="86">
        <f t="shared" si="41"/>
        <v>0</v>
      </c>
    </row>
    <row r="415" ht="15.75">
      <c r="N415" s="86">
        <f t="shared" si="41"/>
        <v>0</v>
      </c>
    </row>
    <row r="416" ht="15.75">
      <c r="N416" s="86">
        <f t="shared" si="41"/>
        <v>0</v>
      </c>
    </row>
    <row r="417" ht="15.75">
      <c r="N417" s="86">
        <f t="shared" si="41"/>
        <v>0</v>
      </c>
    </row>
    <row r="418" ht="15.75">
      <c r="N418" s="86">
        <f t="shared" si="41"/>
        <v>0</v>
      </c>
    </row>
    <row r="419" ht="15.75">
      <c r="N419" s="86">
        <f t="shared" si="41"/>
        <v>0</v>
      </c>
    </row>
    <row r="420" ht="15.75">
      <c r="N420" s="86">
        <f t="shared" si="41"/>
        <v>0</v>
      </c>
    </row>
    <row r="421" ht="15.75">
      <c r="N421" s="86">
        <f t="shared" si="41"/>
        <v>0</v>
      </c>
    </row>
    <row r="422" ht="15.75">
      <c r="N422" s="86">
        <f t="shared" si="41"/>
        <v>0</v>
      </c>
    </row>
    <row r="423" ht="15.75">
      <c r="N423" s="86">
        <f t="shared" si="41"/>
        <v>0</v>
      </c>
    </row>
    <row r="424" ht="15.75">
      <c r="N424" s="86">
        <f t="shared" si="41"/>
        <v>0</v>
      </c>
    </row>
    <row r="425" ht="15.75">
      <c r="N425" s="86">
        <f t="shared" si="41"/>
        <v>0</v>
      </c>
    </row>
    <row r="426" ht="15.75">
      <c r="N426" s="86">
        <f t="shared" si="41"/>
        <v>0</v>
      </c>
    </row>
    <row r="427" ht="15.75">
      <c r="N427" s="86">
        <f t="shared" si="41"/>
        <v>0</v>
      </c>
    </row>
    <row r="428" ht="15.75">
      <c r="N428" s="86">
        <f t="shared" si="41"/>
        <v>0</v>
      </c>
    </row>
    <row r="429" ht="15.75">
      <c r="N429" s="86">
        <f t="shared" si="41"/>
        <v>0</v>
      </c>
    </row>
    <row r="430" ht="15.75">
      <c r="N430" s="86">
        <f t="shared" si="41"/>
        <v>0</v>
      </c>
    </row>
    <row r="431" ht="15.75">
      <c r="N431" s="86">
        <f t="shared" si="41"/>
        <v>0</v>
      </c>
    </row>
    <row r="432" ht="15.75">
      <c r="N432" s="86">
        <f t="shared" si="41"/>
        <v>0</v>
      </c>
    </row>
    <row r="433" ht="15.75">
      <c r="N433" s="86">
        <f t="shared" si="41"/>
        <v>0</v>
      </c>
    </row>
    <row r="434" ht="15.75">
      <c r="N434" s="86">
        <f t="shared" si="41"/>
        <v>0</v>
      </c>
    </row>
    <row r="435" ht="15.75">
      <c r="N435" s="86">
        <f t="shared" si="41"/>
        <v>0</v>
      </c>
    </row>
    <row r="436" ht="15.75">
      <c r="N436" s="86">
        <f t="shared" si="41"/>
        <v>0</v>
      </c>
    </row>
    <row r="437" ht="15.75">
      <c r="N437" s="86">
        <f t="shared" si="41"/>
        <v>0</v>
      </c>
    </row>
    <row r="438" ht="15.75">
      <c r="N438" s="86">
        <f t="shared" si="41"/>
        <v>0</v>
      </c>
    </row>
    <row r="439" ht="15.75">
      <c r="N439" s="86">
        <f t="shared" si="41"/>
        <v>0</v>
      </c>
    </row>
    <row r="440" ht="15.75">
      <c r="N440" s="86">
        <f t="shared" si="41"/>
        <v>0</v>
      </c>
    </row>
    <row r="441" ht="15.75">
      <c r="N441" s="86">
        <f t="shared" si="41"/>
        <v>0</v>
      </c>
    </row>
    <row r="442" ht="15.75">
      <c r="N442" s="86">
        <f t="shared" si="41"/>
        <v>0</v>
      </c>
    </row>
    <row r="443" ht="15.75">
      <c r="N443" s="86">
        <f t="shared" si="41"/>
        <v>0</v>
      </c>
    </row>
    <row r="444" ht="15.75">
      <c r="N444" s="86">
        <f t="shared" si="41"/>
        <v>0</v>
      </c>
    </row>
    <row r="445" ht="15.75">
      <c r="N445" s="86">
        <f t="shared" si="41"/>
        <v>0</v>
      </c>
    </row>
    <row r="446" ht="15.75">
      <c r="N446" s="86">
        <f t="shared" si="41"/>
        <v>0</v>
      </c>
    </row>
    <row r="447" ht="15.75">
      <c r="N447" s="86">
        <f t="shared" si="41"/>
        <v>0</v>
      </c>
    </row>
    <row r="448" ht="15.75">
      <c r="N448" s="86">
        <f t="shared" si="41"/>
        <v>0</v>
      </c>
    </row>
    <row r="449" ht="15.75">
      <c r="N449" s="86">
        <f t="shared" si="41"/>
        <v>0</v>
      </c>
    </row>
    <row r="450" ht="15.75">
      <c r="N450" s="86">
        <f aca="true" t="shared" si="42" ref="N450:N513">C450+F450</f>
        <v>0</v>
      </c>
    </row>
    <row r="451" ht="15.75">
      <c r="N451" s="86">
        <f t="shared" si="42"/>
        <v>0</v>
      </c>
    </row>
    <row r="452" ht="15.75">
      <c r="N452" s="86">
        <f t="shared" si="42"/>
        <v>0</v>
      </c>
    </row>
    <row r="453" ht="15.75">
      <c r="N453" s="86">
        <f t="shared" si="42"/>
        <v>0</v>
      </c>
    </row>
    <row r="454" ht="15.75">
      <c r="N454" s="86">
        <f t="shared" si="42"/>
        <v>0</v>
      </c>
    </row>
    <row r="455" ht="15.75">
      <c r="N455" s="86">
        <f t="shared" si="42"/>
        <v>0</v>
      </c>
    </row>
    <row r="456" ht="15.75">
      <c r="N456" s="86">
        <f t="shared" si="42"/>
        <v>0</v>
      </c>
    </row>
    <row r="457" ht="15.75">
      <c r="N457" s="86">
        <f t="shared" si="42"/>
        <v>0</v>
      </c>
    </row>
    <row r="458" ht="15.75">
      <c r="N458" s="86">
        <f t="shared" si="42"/>
        <v>0</v>
      </c>
    </row>
    <row r="459" ht="15.75">
      <c r="N459" s="86">
        <f t="shared" si="42"/>
        <v>0</v>
      </c>
    </row>
    <row r="460" ht="15.75">
      <c r="N460" s="86">
        <f t="shared" si="42"/>
        <v>0</v>
      </c>
    </row>
    <row r="461" ht="15.75">
      <c r="N461" s="86">
        <f t="shared" si="42"/>
        <v>0</v>
      </c>
    </row>
    <row r="462" ht="15.75">
      <c r="N462" s="86">
        <f t="shared" si="42"/>
        <v>0</v>
      </c>
    </row>
    <row r="463" ht="15.75">
      <c r="N463" s="86">
        <f t="shared" si="42"/>
        <v>0</v>
      </c>
    </row>
    <row r="464" ht="15.75">
      <c r="N464" s="86">
        <f t="shared" si="42"/>
        <v>0</v>
      </c>
    </row>
    <row r="465" ht="15.75">
      <c r="N465" s="86">
        <f t="shared" si="42"/>
        <v>0</v>
      </c>
    </row>
    <row r="466" ht="15.75">
      <c r="N466" s="86">
        <f t="shared" si="42"/>
        <v>0</v>
      </c>
    </row>
    <row r="467" ht="15.75">
      <c r="N467" s="86">
        <f t="shared" si="42"/>
        <v>0</v>
      </c>
    </row>
    <row r="468" ht="15.75">
      <c r="N468" s="86">
        <f t="shared" si="42"/>
        <v>0</v>
      </c>
    </row>
    <row r="469" ht="15.75">
      <c r="N469" s="86">
        <f t="shared" si="42"/>
        <v>0</v>
      </c>
    </row>
    <row r="470" ht="15.75">
      <c r="N470" s="86">
        <f t="shared" si="42"/>
        <v>0</v>
      </c>
    </row>
    <row r="471" ht="15.75">
      <c r="N471" s="86">
        <f t="shared" si="42"/>
        <v>0</v>
      </c>
    </row>
    <row r="472" ht="15.75">
      <c r="N472" s="86">
        <f t="shared" si="42"/>
        <v>0</v>
      </c>
    </row>
    <row r="473" ht="15.75">
      <c r="N473" s="86">
        <f t="shared" si="42"/>
        <v>0</v>
      </c>
    </row>
    <row r="474" ht="15.75">
      <c r="N474" s="86">
        <f t="shared" si="42"/>
        <v>0</v>
      </c>
    </row>
    <row r="475" ht="15.75">
      <c r="N475" s="86">
        <f t="shared" si="42"/>
        <v>0</v>
      </c>
    </row>
    <row r="476" ht="15.75">
      <c r="N476" s="86">
        <f t="shared" si="42"/>
        <v>0</v>
      </c>
    </row>
    <row r="477" ht="15.75">
      <c r="N477" s="86">
        <f t="shared" si="42"/>
        <v>0</v>
      </c>
    </row>
    <row r="478" ht="15.75">
      <c r="N478" s="86">
        <f t="shared" si="42"/>
        <v>0</v>
      </c>
    </row>
    <row r="479" ht="15.75">
      <c r="N479" s="86">
        <f t="shared" si="42"/>
        <v>0</v>
      </c>
    </row>
    <row r="480" ht="15.75">
      <c r="N480" s="86">
        <f t="shared" si="42"/>
        <v>0</v>
      </c>
    </row>
    <row r="481" ht="15.75">
      <c r="N481" s="86">
        <f t="shared" si="42"/>
        <v>0</v>
      </c>
    </row>
    <row r="482" ht="15.75">
      <c r="N482" s="86">
        <f t="shared" si="42"/>
        <v>0</v>
      </c>
    </row>
    <row r="483" ht="15.75">
      <c r="N483" s="86">
        <f t="shared" si="42"/>
        <v>0</v>
      </c>
    </row>
    <row r="484" ht="15.75">
      <c r="N484" s="86">
        <f t="shared" si="42"/>
        <v>0</v>
      </c>
    </row>
    <row r="485" ht="15.75">
      <c r="N485" s="86">
        <f t="shared" si="42"/>
        <v>0</v>
      </c>
    </row>
    <row r="486" ht="15.75">
      <c r="N486" s="86">
        <f t="shared" si="42"/>
        <v>0</v>
      </c>
    </row>
    <row r="487" ht="15.75">
      <c r="N487" s="86">
        <f t="shared" si="42"/>
        <v>0</v>
      </c>
    </row>
    <row r="488" ht="15.75">
      <c r="N488" s="86">
        <f t="shared" si="42"/>
        <v>0</v>
      </c>
    </row>
    <row r="489" ht="15.75">
      <c r="N489" s="86">
        <f t="shared" si="42"/>
        <v>0</v>
      </c>
    </row>
    <row r="490" ht="15.75">
      <c r="N490" s="86">
        <f t="shared" si="42"/>
        <v>0</v>
      </c>
    </row>
    <row r="491" ht="15.75">
      <c r="N491" s="86">
        <f t="shared" si="42"/>
        <v>0</v>
      </c>
    </row>
    <row r="492" ht="15.75">
      <c r="N492" s="86">
        <f t="shared" si="42"/>
        <v>0</v>
      </c>
    </row>
    <row r="493" ht="15.75">
      <c r="N493" s="86">
        <f t="shared" si="42"/>
        <v>0</v>
      </c>
    </row>
    <row r="494" ht="15.75">
      <c r="N494" s="86">
        <f t="shared" si="42"/>
        <v>0</v>
      </c>
    </row>
    <row r="495" ht="15.75">
      <c r="N495" s="86">
        <f t="shared" si="42"/>
        <v>0</v>
      </c>
    </row>
    <row r="496" ht="15.75">
      <c r="N496" s="86">
        <f t="shared" si="42"/>
        <v>0</v>
      </c>
    </row>
    <row r="497" ht="15.75">
      <c r="N497" s="86">
        <f t="shared" si="42"/>
        <v>0</v>
      </c>
    </row>
    <row r="498" ht="15.75">
      <c r="N498" s="86">
        <f t="shared" si="42"/>
        <v>0</v>
      </c>
    </row>
    <row r="499" ht="15.75">
      <c r="N499" s="86">
        <f t="shared" si="42"/>
        <v>0</v>
      </c>
    </row>
    <row r="500" ht="15.75">
      <c r="N500" s="86">
        <f t="shared" si="42"/>
        <v>0</v>
      </c>
    </row>
    <row r="501" ht="15.75">
      <c r="N501" s="86">
        <f t="shared" si="42"/>
        <v>0</v>
      </c>
    </row>
    <row r="502" ht="15.75">
      <c r="N502" s="86">
        <f t="shared" si="42"/>
        <v>0</v>
      </c>
    </row>
    <row r="503" ht="15.75">
      <c r="N503" s="86">
        <f t="shared" si="42"/>
        <v>0</v>
      </c>
    </row>
    <row r="504" ht="15.75">
      <c r="N504" s="86">
        <f t="shared" si="42"/>
        <v>0</v>
      </c>
    </row>
    <row r="505" ht="15.75">
      <c r="N505" s="86">
        <f t="shared" si="42"/>
        <v>0</v>
      </c>
    </row>
    <row r="506" ht="15.75">
      <c r="N506" s="86">
        <f t="shared" si="42"/>
        <v>0</v>
      </c>
    </row>
    <row r="507" ht="15.75">
      <c r="N507" s="86">
        <f t="shared" si="42"/>
        <v>0</v>
      </c>
    </row>
    <row r="508" ht="15.75">
      <c r="N508" s="86">
        <f t="shared" si="42"/>
        <v>0</v>
      </c>
    </row>
    <row r="509" ht="15.75">
      <c r="N509" s="86">
        <f t="shared" si="42"/>
        <v>0</v>
      </c>
    </row>
    <row r="510" ht="15.75">
      <c r="N510" s="86">
        <f t="shared" si="42"/>
        <v>0</v>
      </c>
    </row>
    <row r="511" ht="15.75">
      <c r="N511" s="86">
        <f t="shared" si="42"/>
        <v>0</v>
      </c>
    </row>
    <row r="512" ht="15.75">
      <c r="N512" s="86">
        <f t="shared" si="42"/>
        <v>0</v>
      </c>
    </row>
    <row r="513" ht="15.75">
      <c r="N513" s="86">
        <f t="shared" si="42"/>
        <v>0</v>
      </c>
    </row>
    <row r="514" ht="15.75">
      <c r="N514" s="86">
        <f aca="true" t="shared" si="43" ref="N514:N577">C514+F514</f>
        <v>0</v>
      </c>
    </row>
    <row r="515" ht="15.75">
      <c r="N515" s="86">
        <f t="shared" si="43"/>
        <v>0</v>
      </c>
    </row>
    <row r="516" ht="15.75">
      <c r="N516" s="86">
        <f t="shared" si="43"/>
        <v>0</v>
      </c>
    </row>
    <row r="517" ht="15.75">
      <c r="N517" s="86">
        <f t="shared" si="43"/>
        <v>0</v>
      </c>
    </row>
    <row r="518" ht="15.75">
      <c r="N518" s="86">
        <f t="shared" si="43"/>
        <v>0</v>
      </c>
    </row>
    <row r="519" ht="15.75">
      <c r="N519" s="86">
        <f t="shared" si="43"/>
        <v>0</v>
      </c>
    </row>
    <row r="520" ht="15.75">
      <c r="N520" s="86">
        <f t="shared" si="43"/>
        <v>0</v>
      </c>
    </row>
    <row r="521" ht="15.75">
      <c r="N521" s="86">
        <f t="shared" si="43"/>
        <v>0</v>
      </c>
    </row>
    <row r="522" ht="15.75">
      <c r="N522" s="86">
        <f t="shared" si="43"/>
        <v>0</v>
      </c>
    </row>
    <row r="523" ht="15.75">
      <c r="N523" s="86">
        <f t="shared" si="43"/>
        <v>0</v>
      </c>
    </row>
    <row r="524" ht="15.75">
      <c r="N524" s="86">
        <f t="shared" si="43"/>
        <v>0</v>
      </c>
    </row>
    <row r="525" ht="15.75">
      <c r="N525" s="86">
        <f t="shared" si="43"/>
        <v>0</v>
      </c>
    </row>
    <row r="526" ht="15.75">
      <c r="N526" s="86">
        <f t="shared" si="43"/>
        <v>0</v>
      </c>
    </row>
    <row r="527" ht="15.75">
      <c r="N527" s="86">
        <f t="shared" si="43"/>
        <v>0</v>
      </c>
    </row>
    <row r="528" ht="15.75">
      <c r="N528" s="86">
        <f t="shared" si="43"/>
        <v>0</v>
      </c>
    </row>
    <row r="529" ht="15.75">
      <c r="N529" s="86">
        <f t="shared" si="43"/>
        <v>0</v>
      </c>
    </row>
    <row r="530" ht="15.75">
      <c r="N530" s="86">
        <f t="shared" si="43"/>
        <v>0</v>
      </c>
    </row>
    <row r="531" ht="15.75">
      <c r="N531" s="86">
        <f t="shared" si="43"/>
        <v>0</v>
      </c>
    </row>
    <row r="532" ht="15.75">
      <c r="N532" s="86">
        <f t="shared" si="43"/>
        <v>0</v>
      </c>
    </row>
    <row r="533" ht="15.75">
      <c r="N533" s="86">
        <f t="shared" si="43"/>
        <v>0</v>
      </c>
    </row>
    <row r="534" ht="15.75">
      <c r="N534" s="86">
        <f t="shared" si="43"/>
        <v>0</v>
      </c>
    </row>
    <row r="535" ht="15.75">
      <c r="N535" s="86">
        <f t="shared" si="43"/>
        <v>0</v>
      </c>
    </row>
    <row r="536" ht="15.75">
      <c r="N536" s="86">
        <f t="shared" si="43"/>
        <v>0</v>
      </c>
    </row>
    <row r="537" ht="15.75">
      <c r="N537" s="86">
        <f t="shared" si="43"/>
        <v>0</v>
      </c>
    </row>
    <row r="538" ht="15.75">
      <c r="N538" s="86">
        <f t="shared" si="43"/>
        <v>0</v>
      </c>
    </row>
    <row r="539" ht="15.75">
      <c r="N539" s="86">
        <f t="shared" si="43"/>
        <v>0</v>
      </c>
    </row>
    <row r="540" ht="15.75">
      <c r="N540" s="86">
        <f t="shared" si="43"/>
        <v>0</v>
      </c>
    </row>
    <row r="541" ht="15.75">
      <c r="N541" s="86">
        <f t="shared" si="43"/>
        <v>0</v>
      </c>
    </row>
    <row r="542" ht="15.75">
      <c r="N542" s="86">
        <f t="shared" si="43"/>
        <v>0</v>
      </c>
    </row>
    <row r="543" ht="15.75">
      <c r="N543" s="86">
        <f t="shared" si="43"/>
        <v>0</v>
      </c>
    </row>
    <row r="544" ht="15.75">
      <c r="N544" s="86">
        <f t="shared" si="43"/>
        <v>0</v>
      </c>
    </row>
    <row r="545" ht="15.75">
      <c r="N545" s="86">
        <f t="shared" si="43"/>
        <v>0</v>
      </c>
    </row>
    <row r="546" ht="15.75">
      <c r="N546" s="86">
        <f t="shared" si="43"/>
        <v>0</v>
      </c>
    </row>
    <row r="547" ht="15.75">
      <c r="N547" s="86">
        <f t="shared" si="43"/>
        <v>0</v>
      </c>
    </row>
    <row r="548" ht="15.75">
      <c r="N548" s="86">
        <f t="shared" si="43"/>
        <v>0</v>
      </c>
    </row>
    <row r="549" ht="15.75">
      <c r="N549" s="86">
        <f t="shared" si="43"/>
        <v>0</v>
      </c>
    </row>
    <row r="550" ht="15.75">
      <c r="N550" s="86">
        <f t="shared" si="43"/>
        <v>0</v>
      </c>
    </row>
    <row r="551" ht="15.75">
      <c r="N551" s="86">
        <f t="shared" si="43"/>
        <v>0</v>
      </c>
    </row>
    <row r="552" ht="15.75">
      <c r="N552" s="86">
        <f t="shared" si="43"/>
        <v>0</v>
      </c>
    </row>
    <row r="553" ht="15.75">
      <c r="N553" s="86">
        <f t="shared" si="43"/>
        <v>0</v>
      </c>
    </row>
    <row r="554" ht="15.75">
      <c r="N554" s="86">
        <f t="shared" si="43"/>
        <v>0</v>
      </c>
    </row>
    <row r="555" ht="15.75">
      <c r="N555" s="86">
        <f t="shared" si="43"/>
        <v>0</v>
      </c>
    </row>
    <row r="556" ht="15.75">
      <c r="N556" s="86">
        <f t="shared" si="43"/>
        <v>0</v>
      </c>
    </row>
    <row r="557" ht="15.75">
      <c r="N557" s="86">
        <f t="shared" si="43"/>
        <v>0</v>
      </c>
    </row>
    <row r="558" ht="15.75">
      <c r="N558" s="86">
        <f t="shared" si="43"/>
        <v>0</v>
      </c>
    </row>
    <row r="559" ht="15.75">
      <c r="N559" s="86">
        <f t="shared" si="43"/>
        <v>0</v>
      </c>
    </row>
    <row r="560" ht="15.75">
      <c r="N560" s="86">
        <f t="shared" si="43"/>
        <v>0</v>
      </c>
    </row>
    <row r="561" ht="15.75">
      <c r="N561" s="86">
        <f t="shared" si="43"/>
        <v>0</v>
      </c>
    </row>
    <row r="562" ht="15.75">
      <c r="N562" s="86">
        <f t="shared" si="43"/>
        <v>0</v>
      </c>
    </row>
    <row r="563" ht="15.75">
      <c r="N563" s="86">
        <f t="shared" si="43"/>
        <v>0</v>
      </c>
    </row>
    <row r="564" ht="15.75">
      <c r="N564" s="86">
        <f t="shared" si="43"/>
        <v>0</v>
      </c>
    </row>
    <row r="565" ht="15.75">
      <c r="N565" s="86">
        <f t="shared" si="43"/>
        <v>0</v>
      </c>
    </row>
    <row r="566" ht="15.75">
      <c r="N566" s="86">
        <f t="shared" si="43"/>
        <v>0</v>
      </c>
    </row>
    <row r="567" ht="15.75">
      <c r="N567" s="86">
        <f t="shared" si="43"/>
        <v>0</v>
      </c>
    </row>
    <row r="568" ht="15.75">
      <c r="N568" s="86">
        <f t="shared" si="43"/>
        <v>0</v>
      </c>
    </row>
    <row r="569" ht="15.75">
      <c r="N569" s="86">
        <f t="shared" si="43"/>
        <v>0</v>
      </c>
    </row>
    <row r="570" ht="15.75">
      <c r="N570" s="86">
        <f t="shared" si="43"/>
        <v>0</v>
      </c>
    </row>
    <row r="571" ht="15.75">
      <c r="N571" s="86">
        <f t="shared" si="43"/>
        <v>0</v>
      </c>
    </row>
    <row r="572" ht="15.75">
      <c r="N572" s="86">
        <f t="shared" si="43"/>
        <v>0</v>
      </c>
    </row>
    <row r="573" ht="15.75">
      <c r="N573" s="86">
        <f t="shared" si="43"/>
        <v>0</v>
      </c>
    </row>
    <row r="574" ht="15.75">
      <c r="N574" s="86">
        <f t="shared" si="43"/>
        <v>0</v>
      </c>
    </row>
    <row r="575" ht="15.75">
      <c r="N575" s="86">
        <f t="shared" si="43"/>
        <v>0</v>
      </c>
    </row>
    <row r="576" ht="15.75">
      <c r="N576" s="86">
        <f t="shared" si="43"/>
        <v>0</v>
      </c>
    </row>
    <row r="577" ht="15.75">
      <c r="N577" s="86">
        <f t="shared" si="43"/>
        <v>0</v>
      </c>
    </row>
    <row r="578" ht="15.75">
      <c r="N578" s="86">
        <f aca="true" t="shared" si="44" ref="N578:N641">C578+F578</f>
        <v>0</v>
      </c>
    </row>
    <row r="579" ht="15.75">
      <c r="N579" s="86">
        <f t="shared" si="44"/>
        <v>0</v>
      </c>
    </row>
    <row r="580" ht="15.75">
      <c r="N580" s="86">
        <f t="shared" si="44"/>
        <v>0</v>
      </c>
    </row>
    <row r="581" ht="15.75">
      <c r="N581" s="86">
        <f t="shared" si="44"/>
        <v>0</v>
      </c>
    </row>
    <row r="582" ht="15.75">
      <c r="N582" s="86">
        <f t="shared" si="44"/>
        <v>0</v>
      </c>
    </row>
    <row r="583" ht="15.75">
      <c r="N583" s="86">
        <f t="shared" si="44"/>
        <v>0</v>
      </c>
    </row>
    <row r="584" ht="15.75">
      <c r="N584" s="86">
        <f t="shared" si="44"/>
        <v>0</v>
      </c>
    </row>
    <row r="585" ht="15.75">
      <c r="N585" s="86">
        <f t="shared" si="44"/>
        <v>0</v>
      </c>
    </row>
    <row r="586" ht="15.75">
      <c r="N586" s="86">
        <f t="shared" si="44"/>
        <v>0</v>
      </c>
    </row>
    <row r="587" ht="15.75">
      <c r="N587" s="86">
        <f t="shared" si="44"/>
        <v>0</v>
      </c>
    </row>
    <row r="588" ht="15.75">
      <c r="N588" s="86">
        <f t="shared" si="44"/>
        <v>0</v>
      </c>
    </row>
    <row r="589" ht="15.75">
      <c r="N589" s="86">
        <f t="shared" si="44"/>
        <v>0</v>
      </c>
    </row>
    <row r="590" ht="15.75">
      <c r="N590" s="86">
        <f t="shared" si="44"/>
        <v>0</v>
      </c>
    </row>
    <row r="591" ht="15.75">
      <c r="N591" s="86">
        <f t="shared" si="44"/>
        <v>0</v>
      </c>
    </row>
    <row r="592" ht="15.75">
      <c r="N592" s="86">
        <f t="shared" si="44"/>
        <v>0</v>
      </c>
    </row>
    <row r="593" ht="15.75">
      <c r="N593" s="86">
        <f t="shared" si="44"/>
        <v>0</v>
      </c>
    </row>
    <row r="594" ht="15.75">
      <c r="N594" s="86">
        <f t="shared" si="44"/>
        <v>0</v>
      </c>
    </row>
    <row r="595" ht="15.75">
      <c r="N595" s="86">
        <f t="shared" si="44"/>
        <v>0</v>
      </c>
    </row>
    <row r="596" ht="15.75">
      <c r="N596" s="86">
        <f t="shared" si="44"/>
        <v>0</v>
      </c>
    </row>
    <row r="597" ht="15.75">
      <c r="N597" s="86">
        <f t="shared" si="44"/>
        <v>0</v>
      </c>
    </row>
    <row r="598" ht="15.75">
      <c r="N598" s="86">
        <f t="shared" si="44"/>
        <v>0</v>
      </c>
    </row>
    <row r="599" ht="15.75">
      <c r="N599" s="86">
        <f t="shared" si="44"/>
        <v>0</v>
      </c>
    </row>
    <row r="600" ht="15.75">
      <c r="N600" s="86">
        <f t="shared" si="44"/>
        <v>0</v>
      </c>
    </row>
    <row r="601" ht="15.75">
      <c r="N601" s="86">
        <f t="shared" si="44"/>
        <v>0</v>
      </c>
    </row>
    <row r="602" ht="15.75">
      <c r="N602" s="86">
        <f t="shared" si="44"/>
        <v>0</v>
      </c>
    </row>
    <row r="603" ht="15.75">
      <c r="N603" s="86">
        <f t="shared" si="44"/>
        <v>0</v>
      </c>
    </row>
    <row r="604" ht="15.75">
      <c r="N604" s="86">
        <f t="shared" si="44"/>
        <v>0</v>
      </c>
    </row>
    <row r="605" ht="15.75">
      <c r="N605" s="86">
        <f t="shared" si="44"/>
        <v>0</v>
      </c>
    </row>
    <row r="606" ht="15.75">
      <c r="N606" s="86">
        <f t="shared" si="44"/>
        <v>0</v>
      </c>
    </row>
    <row r="607" ht="15.75">
      <c r="N607" s="86">
        <f t="shared" si="44"/>
        <v>0</v>
      </c>
    </row>
    <row r="608" ht="15.75">
      <c r="N608" s="86">
        <f t="shared" si="44"/>
        <v>0</v>
      </c>
    </row>
    <row r="609" ht="15.75">
      <c r="N609" s="86">
        <f t="shared" si="44"/>
        <v>0</v>
      </c>
    </row>
    <row r="610" ht="15.75">
      <c r="N610" s="86">
        <f t="shared" si="44"/>
        <v>0</v>
      </c>
    </row>
    <row r="611" ht="15.75">
      <c r="N611" s="86">
        <f t="shared" si="44"/>
        <v>0</v>
      </c>
    </row>
    <row r="612" ht="15.75">
      <c r="N612" s="86">
        <f t="shared" si="44"/>
        <v>0</v>
      </c>
    </row>
    <row r="613" ht="15.75">
      <c r="N613" s="86">
        <f t="shared" si="44"/>
        <v>0</v>
      </c>
    </row>
    <row r="614" ht="15.75">
      <c r="N614" s="86">
        <f t="shared" si="44"/>
        <v>0</v>
      </c>
    </row>
    <row r="615" ht="15.75">
      <c r="N615" s="86">
        <f t="shared" si="44"/>
        <v>0</v>
      </c>
    </row>
    <row r="616" ht="15.75">
      <c r="N616" s="86">
        <f t="shared" si="44"/>
        <v>0</v>
      </c>
    </row>
    <row r="617" ht="15.75">
      <c r="N617" s="86">
        <f t="shared" si="44"/>
        <v>0</v>
      </c>
    </row>
    <row r="618" ht="15.75">
      <c r="N618" s="86">
        <f t="shared" si="44"/>
        <v>0</v>
      </c>
    </row>
    <row r="619" ht="15.75">
      <c r="N619" s="86">
        <f t="shared" si="44"/>
        <v>0</v>
      </c>
    </row>
    <row r="620" ht="15.75">
      <c r="N620" s="86">
        <f t="shared" si="44"/>
        <v>0</v>
      </c>
    </row>
    <row r="621" ht="15.75">
      <c r="N621" s="86">
        <f t="shared" si="44"/>
        <v>0</v>
      </c>
    </row>
    <row r="622" ht="15.75">
      <c r="N622" s="86">
        <f t="shared" si="44"/>
        <v>0</v>
      </c>
    </row>
    <row r="623" ht="15.75">
      <c r="N623" s="86">
        <f t="shared" si="44"/>
        <v>0</v>
      </c>
    </row>
    <row r="624" ht="15.75">
      <c r="N624" s="86">
        <f t="shared" si="44"/>
        <v>0</v>
      </c>
    </row>
    <row r="625" ht="15.75">
      <c r="N625" s="86">
        <f t="shared" si="44"/>
        <v>0</v>
      </c>
    </row>
    <row r="626" ht="15.75">
      <c r="N626" s="86">
        <f t="shared" si="44"/>
        <v>0</v>
      </c>
    </row>
    <row r="627" ht="15.75">
      <c r="N627" s="86">
        <f t="shared" si="44"/>
        <v>0</v>
      </c>
    </row>
    <row r="628" ht="15.75">
      <c r="N628" s="86">
        <f t="shared" si="44"/>
        <v>0</v>
      </c>
    </row>
    <row r="629" ht="15.75">
      <c r="N629" s="86">
        <f t="shared" si="44"/>
        <v>0</v>
      </c>
    </row>
    <row r="630" ht="15.75">
      <c r="N630" s="86">
        <f t="shared" si="44"/>
        <v>0</v>
      </c>
    </row>
    <row r="631" ht="15.75">
      <c r="N631" s="86">
        <f t="shared" si="44"/>
        <v>0</v>
      </c>
    </row>
    <row r="632" ht="15.75">
      <c r="N632" s="86">
        <f t="shared" si="44"/>
        <v>0</v>
      </c>
    </row>
    <row r="633" ht="15.75">
      <c r="N633" s="86">
        <f t="shared" si="44"/>
        <v>0</v>
      </c>
    </row>
    <row r="634" ht="15.75">
      <c r="N634" s="86">
        <f t="shared" si="44"/>
        <v>0</v>
      </c>
    </row>
    <row r="635" ht="15.75">
      <c r="N635" s="86">
        <f t="shared" si="44"/>
        <v>0</v>
      </c>
    </row>
    <row r="636" ht="15.75">
      <c r="N636" s="86">
        <f t="shared" si="44"/>
        <v>0</v>
      </c>
    </row>
    <row r="637" ht="15.75">
      <c r="N637" s="86">
        <f t="shared" si="44"/>
        <v>0</v>
      </c>
    </row>
    <row r="638" ht="15.75">
      <c r="N638" s="86">
        <f t="shared" si="44"/>
        <v>0</v>
      </c>
    </row>
    <row r="639" ht="15.75">
      <c r="N639" s="86">
        <f t="shared" si="44"/>
        <v>0</v>
      </c>
    </row>
    <row r="640" ht="15.75">
      <c r="N640" s="86">
        <f t="shared" si="44"/>
        <v>0</v>
      </c>
    </row>
    <row r="641" ht="15.75">
      <c r="N641" s="86">
        <f t="shared" si="44"/>
        <v>0</v>
      </c>
    </row>
    <row r="642" ht="15.75">
      <c r="N642" s="86">
        <f aca="true" t="shared" si="45" ref="N642:N705">C642+F642</f>
        <v>0</v>
      </c>
    </row>
    <row r="643" ht="15.75">
      <c r="N643" s="86">
        <f t="shared" si="45"/>
        <v>0</v>
      </c>
    </row>
    <row r="644" ht="15.75">
      <c r="N644" s="86">
        <f t="shared" si="45"/>
        <v>0</v>
      </c>
    </row>
    <row r="645" ht="15.75">
      <c r="N645" s="86">
        <f t="shared" si="45"/>
        <v>0</v>
      </c>
    </row>
    <row r="646" ht="15.75">
      <c r="N646" s="86">
        <f t="shared" si="45"/>
        <v>0</v>
      </c>
    </row>
    <row r="647" ht="15.75">
      <c r="N647" s="86">
        <f t="shared" si="45"/>
        <v>0</v>
      </c>
    </row>
    <row r="648" ht="15.75">
      <c r="N648" s="86">
        <f t="shared" si="45"/>
        <v>0</v>
      </c>
    </row>
    <row r="649" ht="15.75">
      <c r="N649" s="86">
        <f t="shared" si="45"/>
        <v>0</v>
      </c>
    </row>
    <row r="650" ht="15.75">
      <c r="N650" s="86">
        <f t="shared" si="45"/>
        <v>0</v>
      </c>
    </row>
    <row r="651" ht="15.75">
      <c r="N651" s="86">
        <f t="shared" si="45"/>
        <v>0</v>
      </c>
    </row>
    <row r="652" ht="15.75">
      <c r="N652" s="86">
        <f t="shared" si="45"/>
        <v>0</v>
      </c>
    </row>
    <row r="653" ht="15.75">
      <c r="N653" s="86">
        <f t="shared" si="45"/>
        <v>0</v>
      </c>
    </row>
    <row r="654" ht="15.75">
      <c r="N654" s="86">
        <f t="shared" si="45"/>
        <v>0</v>
      </c>
    </row>
    <row r="655" ht="15.75">
      <c r="N655" s="86">
        <f t="shared" si="45"/>
        <v>0</v>
      </c>
    </row>
    <row r="656" ht="15.75">
      <c r="N656" s="86">
        <f t="shared" si="45"/>
        <v>0</v>
      </c>
    </row>
    <row r="657" ht="15.75">
      <c r="N657" s="86">
        <f t="shared" si="45"/>
        <v>0</v>
      </c>
    </row>
    <row r="658" ht="15.75">
      <c r="N658" s="86">
        <f t="shared" si="45"/>
        <v>0</v>
      </c>
    </row>
    <row r="659" ht="15.75">
      <c r="N659" s="86">
        <f t="shared" si="45"/>
        <v>0</v>
      </c>
    </row>
    <row r="660" ht="15.75">
      <c r="N660" s="86">
        <f t="shared" si="45"/>
        <v>0</v>
      </c>
    </row>
    <row r="661" ht="15.75">
      <c r="N661" s="86">
        <f t="shared" si="45"/>
        <v>0</v>
      </c>
    </row>
    <row r="662" ht="15.75">
      <c r="N662" s="86">
        <f t="shared" si="45"/>
        <v>0</v>
      </c>
    </row>
    <row r="663" ht="15.75">
      <c r="N663" s="86">
        <f t="shared" si="45"/>
        <v>0</v>
      </c>
    </row>
    <row r="664" ht="15.75">
      <c r="N664" s="86">
        <f t="shared" si="45"/>
        <v>0</v>
      </c>
    </row>
    <row r="665" ht="15.75">
      <c r="N665" s="86">
        <f t="shared" si="45"/>
        <v>0</v>
      </c>
    </row>
    <row r="666" ht="15.75">
      <c r="N666" s="86">
        <f t="shared" si="45"/>
        <v>0</v>
      </c>
    </row>
    <row r="667" ht="15.75">
      <c r="N667" s="86">
        <f t="shared" si="45"/>
        <v>0</v>
      </c>
    </row>
    <row r="668" ht="15.75">
      <c r="N668" s="86">
        <f t="shared" si="45"/>
        <v>0</v>
      </c>
    </row>
    <row r="669" ht="15.75">
      <c r="N669" s="86">
        <f t="shared" si="45"/>
        <v>0</v>
      </c>
    </row>
    <row r="670" ht="15.75">
      <c r="N670" s="86">
        <f t="shared" si="45"/>
        <v>0</v>
      </c>
    </row>
    <row r="671" ht="15.75">
      <c r="N671" s="86">
        <f t="shared" si="45"/>
        <v>0</v>
      </c>
    </row>
    <row r="672" ht="15.75">
      <c r="N672" s="86">
        <f t="shared" si="45"/>
        <v>0</v>
      </c>
    </row>
    <row r="673" ht="15.75">
      <c r="N673" s="86">
        <f t="shared" si="45"/>
        <v>0</v>
      </c>
    </row>
    <row r="674" ht="15.75">
      <c r="N674" s="86">
        <f t="shared" si="45"/>
        <v>0</v>
      </c>
    </row>
    <row r="675" ht="15.75">
      <c r="N675" s="86">
        <f t="shared" si="45"/>
        <v>0</v>
      </c>
    </row>
    <row r="676" ht="15.75">
      <c r="N676" s="86">
        <f t="shared" si="45"/>
        <v>0</v>
      </c>
    </row>
    <row r="677" ht="15.75">
      <c r="N677" s="86">
        <f t="shared" si="45"/>
        <v>0</v>
      </c>
    </row>
    <row r="678" ht="15.75">
      <c r="N678" s="86">
        <f t="shared" si="45"/>
        <v>0</v>
      </c>
    </row>
    <row r="679" ht="15.75">
      <c r="N679" s="86">
        <f t="shared" si="45"/>
        <v>0</v>
      </c>
    </row>
    <row r="680" ht="15.75">
      <c r="N680" s="86">
        <f t="shared" si="45"/>
        <v>0</v>
      </c>
    </row>
    <row r="681" ht="15.75">
      <c r="N681" s="86">
        <f t="shared" si="45"/>
        <v>0</v>
      </c>
    </row>
    <row r="682" ht="15.75">
      <c r="N682" s="86">
        <f t="shared" si="45"/>
        <v>0</v>
      </c>
    </row>
    <row r="683" ht="15.75">
      <c r="N683" s="86">
        <f t="shared" si="45"/>
        <v>0</v>
      </c>
    </row>
    <row r="684" ht="15.75">
      <c r="N684" s="86">
        <f t="shared" si="45"/>
        <v>0</v>
      </c>
    </row>
    <row r="685" ht="15.75">
      <c r="N685" s="86">
        <f t="shared" si="45"/>
        <v>0</v>
      </c>
    </row>
    <row r="686" ht="15.75">
      <c r="N686" s="86">
        <f t="shared" si="45"/>
        <v>0</v>
      </c>
    </row>
    <row r="687" ht="15.75">
      <c r="N687" s="86">
        <f t="shared" si="45"/>
        <v>0</v>
      </c>
    </row>
    <row r="688" ht="15.75">
      <c r="N688" s="86">
        <f t="shared" si="45"/>
        <v>0</v>
      </c>
    </row>
    <row r="689" ht="15.75">
      <c r="N689" s="86">
        <f t="shared" si="45"/>
        <v>0</v>
      </c>
    </row>
    <row r="690" ht="15.75">
      <c r="N690" s="86">
        <f t="shared" si="45"/>
        <v>0</v>
      </c>
    </row>
    <row r="691" ht="15.75">
      <c r="N691" s="86">
        <f t="shared" si="45"/>
        <v>0</v>
      </c>
    </row>
    <row r="692" ht="15.75">
      <c r="N692" s="86">
        <f t="shared" si="45"/>
        <v>0</v>
      </c>
    </row>
    <row r="693" ht="15.75">
      <c r="N693" s="86">
        <f t="shared" si="45"/>
        <v>0</v>
      </c>
    </row>
    <row r="694" ht="15.75">
      <c r="N694" s="86">
        <f t="shared" si="45"/>
        <v>0</v>
      </c>
    </row>
    <row r="695" ht="15.75">
      <c r="N695" s="86">
        <f t="shared" si="45"/>
        <v>0</v>
      </c>
    </row>
    <row r="696" ht="15.75">
      <c r="N696" s="86">
        <f t="shared" si="45"/>
        <v>0</v>
      </c>
    </row>
    <row r="697" ht="15.75">
      <c r="N697" s="86">
        <f t="shared" si="45"/>
        <v>0</v>
      </c>
    </row>
    <row r="698" ht="15.75">
      <c r="N698" s="86">
        <f t="shared" si="45"/>
        <v>0</v>
      </c>
    </row>
    <row r="699" ht="15.75">
      <c r="N699" s="86">
        <f t="shared" si="45"/>
        <v>0</v>
      </c>
    </row>
    <row r="700" ht="15.75">
      <c r="N700" s="86">
        <f t="shared" si="45"/>
        <v>0</v>
      </c>
    </row>
    <row r="701" ht="15.75">
      <c r="N701" s="86">
        <f t="shared" si="45"/>
        <v>0</v>
      </c>
    </row>
    <row r="702" ht="15.75">
      <c r="N702" s="86">
        <f t="shared" si="45"/>
        <v>0</v>
      </c>
    </row>
    <row r="703" ht="15.75">
      <c r="N703" s="86">
        <f t="shared" si="45"/>
        <v>0</v>
      </c>
    </row>
    <row r="704" ht="15.75">
      <c r="N704" s="86">
        <f t="shared" si="45"/>
        <v>0</v>
      </c>
    </row>
    <row r="705" ht="15.75">
      <c r="N705" s="86">
        <f t="shared" si="45"/>
        <v>0</v>
      </c>
    </row>
    <row r="706" ht="15.75">
      <c r="N706" s="86">
        <f aca="true" t="shared" si="46" ref="N706:N769">C706+F706</f>
        <v>0</v>
      </c>
    </row>
    <row r="707" ht="15.75">
      <c r="N707" s="86">
        <f t="shared" si="46"/>
        <v>0</v>
      </c>
    </row>
    <row r="708" ht="15.75">
      <c r="N708" s="86">
        <f t="shared" si="46"/>
        <v>0</v>
      </c>
    </row>
    <row r="709" ht="15.75">
      <c r="N709" s="86">
        <f t="shared" si="46"/>
        <v>0</v>
      </c>
    </row>
    <row r="710" ht="15.75">
      <c r="N710" s="86">
        <f t="shared" si="46"/>
        <v>0</v>
      </c>
    </row>
    <row r="711" ht="15.75">
      <c r="N711" s="86">
        <f t="shared" si="46"/>
        <v>0</v>
      </c>
    </row>
    <row r="712" ht="15.75">
      <c r="N712" s="86">
        <f t="shared" si="46"/>
        <v>0</v>
      </c>
    </row>
    <row r="713" ht="15.75">
      <c r="N713" s="86">
        <f t="shared" si="46"/>
        <v>0</v>
      </c>
    </row>
    <row r="714" ht="15.75">
      <c r="N714" s="86">
        <f t="shared" si="46"/>
        <v>0</v>
      </c>
    </row>
    <row r="715" ht="15.75">
      <c r="N715" s="86">
        <f t="shared" si="46"/>
        <v>0</v>
      </c>
    </row>
    <row r="716" ht="15.75">
      <c r="N716" s="86">
        <f t="shared" si="46"/>
        <v>0</v>
      </c>
    </row>
    <row r="717" ht="15.75">
      <c r="N717" s="86">
        <f t="shared" si="46"/>
        <v>0</v>
      </c>
    </row>
    <row r="718" ht="15.75">
      <c r="N718" s="86">
        <f t="shared" si="46"/>
        <v>0</v>
      </c>
    </row>
    <row r="719" ht="15.75">
      <c r="N719" s="86">
        <f t="shared" si="46"/>
        <v>0</v>
      </c>
    </row>
    <row r="720" ht="15.75">
      <c r="N720" s="86">
        <f t="shared" si="46"/>
        <v>0</v>
      </c>
    </row>
    <row r="721" ht="15.75">
      <c r="N721" s="86">
        <f t="shared" si="46"/>
        <v>0</v>
      </c>
    </row>
    <row r="722" ht="15.75">
      <c r="N722" s="86">
        <f t="shared" si="46"/>
        <v>0</v>
      </c>
    </row>
    <row r="723" ht="15.75">
      <c r="N723" s="86">
        <f t="shared" si="46"/>
        <v>0</v>
      </c>
    </row>
    <row r="724" ht="15.75">
      <c r="N724" s="86">
        <f t="shared" si="46"/>
        <v>0</v>
      </c>
    </row>
    <row r="725" ht="15.75">
      <c r="N725" s="86">
        <f t="shared" si="46"/>
        <v>0</v>
      </c>
    </row>
    <row r="726" ht="15.75">
      <c r="N726" s="86">
        <f t="shared" si="46"/>
        <v>0</v>
      </c>
    </row>
    <row r="727" ht="15.75">
      <c r="N727" s="86">
        <f t="shared" si="46"/>
        <v>0</v>
      </c>
    </row>
    <row r="728" ht="15.75">
      <c r="N728" s="86">
        <f t="shared" si="46"/>
        <v>0</v>
      </c>
    </row>
    <row r="729" ht="15.75">
      <c r="N729" s="86">
        <f t="shared" si="46"/>
        <v>0</v>
      </c>
    </row>
    <row r="730" ht="15.75">
      <c r="N730" s="86">
        <f t="shared" si="46"/>
        <v>0</v>
      </c>
    </row>
    <row r="731" ht="15.75">
      <c r="N731" s="86">
        <f t="shared" si="46"/>
        <v>0</v>
      </c>
    </row>
    <row r="732" ht="15.75">
      <c r="N732" s="86">
        <f t="shared" si="46"/>
        <v>0</v>
      </c>
    </row>
    <row r="733" ht="15.75">
      <c r="N733" s="86">
        <f t="shared" si="46"/>
        <v>0</v>
      </c>
    </row>
    <row r="734" ht="15.75">
      <c r="N734" s="86">
        <f t="shared" si="46"/>
        <v>0</v>
      </c>
    </row>
    <row r="735" ht="15.75">
      <c r="N735" s="86">
        <f t="shared" si="46"/>
        <v>0</v>
      </c>
    </row>
    <row r="736" ht="15.75">
      <c r="N736" s="86">
        <f t="shared" si="46"/>
        <v>0</v>
      </c>
    </row>
    <row r="737" ht="15.75">
      <c r="N737" s="86">
        <f t="shared" si="46"/>
        <v>0</v>
      </c>
    </row>
    <row r="738" ht="15.75">
      <c r="N738" s="86">
        <f t="shared" si="46"/>
        <v>0</v>
      </c>
    </row>
    <row r="739" ht="15.75">
      <c r="N739" s="86">
        <f t="shared" si="46"/>
        <v>0</v>
      </c>
    </row>
    <row r="740" ht="15.75">
      <c r="N740" s="86">
        <f t="shared" si="46"/>
        <v>0</v>
      </c>
    </row>
    <row r="741" ht="15.75">
      <c r="N741" s="86">
        <f t="shared" si="46"/>
        <v>0</v>
      </c>
    </row>
    <row r="742" ht="15.75">
      <c r="N742" s="86">
        <f t="shared" si="46"/>
        <v>0</v>
      </c>
    </row>
    <row r="743" ht="15.75">
      <c r="N743" s="86">
        <f t="shared" si="46"/>
        <v>0</v>
      </c>
    </row>
    <row r="744" ht="15.75">
      <c r="N744" s="86">
        <f t="shared" si="46"/>
        <v>0</v>
      </c>
    </row>
    <row r="745" ht="15.75">
      <c r="N745" s="86">
        <f t="shared" si="46"/>
        <v>0</v>
      </c>
    </row>
    <row r="746" ht="15.75">
      <c r="N746" s="86">
        <f t="shared" si="46"/>
        <v>0</v>
      </c>
    </row>
    <row r="747" ht="15.75">
      <c r="N747" s="86">
        <f t="shared" si="46"/>
        <v>0</v>
      </c>
    </row>
    <row r="748" ht="15.75">
      <c r="N748" s="86">
        <f t="shared" si="46"/>
        <v>0</v>
      </c>
    </row>
    <row r="749" ht="15.75">
      <c r="N749" s="86">
        <f t="shared" si="46"/>
        <v>0</v>
      </c>
    </row>
    <row r="750" ht="15.75">
      <c r="N750" s="86">
        <f t="shared" si="46"/>
        <v>0</v>
      </c>
    </row>
    <row r="751" ht="15.75">
      <c r="N751" s="86">
        <f t="shared" si="46"/>
        <v>0</v>
      </c>
    </row>
    <row r="752" ht="15.75">
      <c r="N752" s="86">
        <f t="shared" si="46"/>
        <v>0</v>
      </c>
    </row>
    <row r="753" ht="15.75">
      <c r="N753" s="86">
        <f t="shared" si="46"/>
        <v>0</v>
      </c>
    </row>
    <row r="754" ht="15.75">
      <c r="N754" s="86">
        <f t="shared" si="46"/>
        <v>0</v>
      </c>
    </row>
    <row r="755" ht="15.75">
      <c r="N755" s="86">
        <f t="shared" si="46"/>
        <v>0</v>
      </c>
    </row>
    <row r="756" ht="15.75">
      <c r="N756" s="86">
        <f t="shared" si="46"/>
        <v>0</v>
      </c>
    </row>
    <row r="757" ht="15.75">
      <c r="N757" s="86">
        <f t="shared" si="46"/>
        <v>0</v>
      </c>
    </row>
    <row r="758" ht="15.75">
      <c r="N758" s="86">
        <f t="shared" si="46"/>
        <v>0</v>
      </c>
    </row>
    <row r="759" ht="15.75">
      <c r="N759" s="86">
        <f t="shared" si="46"/>
        <v>0</v>
      </c>
    </row>
    <row r="760" ht="15.75">
      <c r="N760" s="86">
        <f t="shared" si="46"/>
        <v>0</v>
      </c>
    </row>
    <row r="761" ht="15.75">
      <c r="N761" s="86">
        <f t="shared" si="46"/>
        <v>0</v>
      </c>
    </row>
    <row r="762" ht="15.75">
      <c r="N762" s="86">
        <f t="shared" si="46"/>
        <v>0</v>
      </c>
    </row>
    <row r="763" ht="15.75">
      <c r="N763" s="86">
        <f t="shared" si="46"/>
        <v>0</v>
      </c>
    </row>
    <row r="764" ht="15.75">
      <c r="N764" s="86">
        <f t="shared" si="46"/>
        <v>0</v>
      </c>
    </row>
    <row r="765" ht="15.75">
      <c r="N765" s="86">
        <f t="shared" si="46"/>
        <v>0</v>
      </c>
    </row>
    <row r="766" ht="15.75">
      <c r="N766" s="86">
        <f t="shared" si="46"/>
        <v>0</v>
      </c>
    </row>
    <row r="767" ht="15.75">
      <c r="N767" s="86">
        <f t="shared" si="46"/>
        <v>0</v>
      </c>
    </row>
    <row r="768" ht="15.75">
      <c r="N768" s="86">
        <f t="shared" si="46"/>
        <v>0</v>
      </c>
    </row>
    <row r="769" ht="15.75">
      <c r="N769" s="86">
        <f t="shared" si="46"/>
        <v>0</v>
      </c>
    </row>
    <row r="770" ht="15.75">
      <c r="N770" s="86">
        <f aca="true" t="shared" si="47" ref="N770:N833">C770+F770</f>
        <v>0</v>
      </c>
    </row>
    <row r="771" ht="15.75">
      <c r="N771" s="86">
        <f t="shared" si="47"/>
        <v>0</v>
      </c>
    </row>
    <row r="772" ht="15.75">
      <c r="N772" s="86">
        <f t="shared" si="47"/>
        <v>0</v>
      </c>
    </row>
    <row r="773" ht="15.75">
      <c r="N773" s="86">
        <f t="shared" si="47"/>
        <v>0</v>
      </c>
    </row>
    <row r="774" ht="15.75">
      <c r="N774" s="86">
        <f t="shared" si="47"/>
        <v>0</v>
      </c>
    </row>
    <row r="775" ht="15.75">
      <c r="N775" s="86">
        <f t="shared" si="47"/>
        <v>0</v>
      </c>
    </row>
    <row r="776" ht="15.75">
      <c r="N776" s="86">
        <f t="shared" si="47"/>
        <v>0</v>
      </c>
    </row>
    <row r="777" ht="15.75">
      <c r="N777" s="86">
        <f t="shared" si="47"/>
        <v>0</v>
      </c>
    </row>
    <row r="778" ht="15.75">
      <c r="N778" s="86">
        <f t="shared" si="47"/>
        <v>0</v>
      </c>
    </row>
    <row r="779" ht="15.75">
      <c r="N779" s="86">
        <f t="shared" si="47"/>
        <v>0</v>
      </c>
    </row>
    <row r="780" ht="15.75">
      <c r="N780" s="86">
        <f t="shared" si="47"/>
        <v>0</v>
      </c>
    </row>
    <row r="781" ht="15.75">
      <c r="N781" s="86">
        <f t="shared" si="47"/>
        <v>0</v>
      </c>
    </row>
    <row r="782" ht="15.75">
      <c r="N782" s="86">
        <f t="shared" si="47"/>
        <v>0</v>
      </c>
    </row>
    <row r="783" ht="15.75">
      <c r="N783" s="86">
        <f t="shared" si="47"/>
        <v>0</v>
      </c>
    </row>
    <row r="784" ht="15.75">
      <c r="N784" s="86">
        <f t="shared" si="47"/>
        <v>0</v>
      </c>
    </row>
    <row r="785" ht="15.75">
      <c r="N785" s="86">
        <f t="shared" si="47"/>
        <v>0</v>
      </c>
    </row>
    <row r="786" ht="15.75">
      <c r="N786" s="86">
        <f t="shared" si="47"/>
        <v>0</v>
      </c>
    </row>
    <row r="787" ht="15.75">
      <c r="N787" s="86">
        <f t="shared" si="47"/>
        <v>0</v>
      </c>
    </row>
    <row r="788" ht="15.75">
      <c r="N788" s="86">
        <f t="shared" si="47"/>
        <v>0</v>
      </c>
    </row>
    <row r="789" ht="15.75">
      <c r="N789" s="86">
        <f t="shared" si="47"/>
        <v>0</v>
      </c>
    </row>
    <row r="790" ht="15.75">
      <c r="N790" s="86">
        <f t="shared" si="47"/>
        <v>0</v>
      </c>
    </row>
    <row r="791" ht="15.75">
      <c r="N791" s="86">
        <f t="shared" si="47"/>
        <v>0</v>
      </c>
    </row>
    <row r="792" ht="15.75">
      <c r="N792" s="86">
        <f t="shared" si="47"/>
        <v>0</v>
      </c>
    </row>
    <row r="793" ht="15.75">
      <c r="N793" s="86">
        <f t="shared" si="47"/>
        <v>0</v>
      </c>
    </row>
    <row r="794" ht="15.75">
      <c r="N794" s="86">
        <f t="shared" si="47"/>
        <v>0</v>
      </c>
    </row>
    <row r="795" ht="15.75">
      <c r="N795" s="86">
        <f t="shared" si="47"/>
        <v>0</v>
      </c>
    </row>
    <row r="796" ht="15.75">
      <c r="N796" s="86">
        <f t="shared" si="47"/>
        <v>0</v>
      </c>
    </row>
    <row r="797" ht="15.75">
      <c r="N797" s="86">
        <f t="shared" si="47"/>
        <v>0</v>
      </c>
    </row>
    <row r="798" ht="15.75">
      <c r="N798" s="86">
        <f t="shared" si="47"/>
        <v>0</v>
      </c>
    </row>
    <row r="799" ht="15.75">
      <c r="N799" s="86">
        <f t="shared" si="47"/>
        <v>0</v>
      </c>
    </row>
    <row r="800" ht="15.75">
      <c r="N800" s="86">
        <f t="shared" si="47"/>
        <v>0</v>
      </c>
    </row>
    <row r="801" ht="15.75">
      <c r="N801" s="86">
        <f t="shared" si="47"/>
        <v>0</v>
      </c>
    </row>
    <row r="802" ht="15.75">
      <c r="N802" s="86">
        <f t="shared" si="47"/>
        <v>0</v>
      </c>
    </row>
    <row r="803" ht="15.75">
      <c r="N803" s="86">
        <f t="shared" si="47"/>
        <v>0</v>
      </c>
    </row>
    <row r="804" ht="15.75">
      <c r="N804" s="86">
        <f t="shared" si="47"/>
        <v>0</v>
      </c>
    </row>
    <row r="805" ht="15.75">
      <c r="N805" s="86">
        <f t="shared" si="47"/>
        <v>0</v>
      </c>
    </row>
    <row r="806" ht="15.75">
      <c r="N806" s="86">
        <f t="shared" si="47"/>
        <v>0</v>
      </c>
    </row>
    <row r="807" ht="15.75">
      <c r="N807" s="86">
        <f t="shared" si="47"/>
        <v>0</v>
      </c>
    </row>
    <row r="808" ht="15.75">
      <c r="N808" s="86">
        <f t="shared" si="47"/>
        <v>0</v>
      </c>
    </row>
    <row r="809" ht="15.75">
      <c r="N809" s="86">
        <f t="shared" si="47"/>
        <v>0</v>
      </c>
    </row>
    <row r="810" ht="15.75">
      <c r="N810" s="86">
        <f t="shared" si="47"/>
        <v>0</v>
      </c>
    </row>
    <row r="811" ht="15.75">
      <c r="N811" s="86">
        <f t="shared" si="47"/>
        <v>0</v>
      </c>
    </row>
    <row r="812" ht="15.75">
      <c r="N812" s="86">
        <f t="shared" si="47"/>
        <v>0</v>
      </c>
    </row>
    <row r="813" ht="15.75">
      <c r="N813" s="86">
        <f t="shared" si="47"/>
        <v>0</v>
      </c>
    </row>
    <row r="814" ht="15.75">
      <c r="N814" s="86">
        <f t="shared" si="47"/>
        <v>0</v>
      </c>
    </row>
    <row r="815" ht="15.75">
      <c r="N815" s="86">
        <f t="shared" si="47"/>
        <v>0</v>
      </c>
    </row>
    <row r="816" ht="15.75">
      <c r="N816" s="86">
        <f t="shared" si="47"/>
        <v>0</v>
      </c>
    </row>
    <row r="817" ht="15.75">
      <c r="N817" s="86">
        <f t="shared" si="47"/>
        <v>0</v>
      </c>
    </row>
    <row r="818" ht="15.75">
      <c r="N818" s="86">
        <f t="shared" si="47"/>
        <v>0</v>
      </c>
    </row>
    <row r="819" ht="15.75">
      <c r="N819" s="86">
        <f t="shared" si="47"/>
        <v>0</v>
      </c>
    </row>
    <row r="820" ht="15.75">
      <c r="N820" s="86">
        <f t="shared" si="47"/>
        <v>0</v>
      </c>
    </row>
    <row r="821" ht="15.75">
      <c r="N821" s="86">
        <f t="shared" si="47"/>
        <v>0</v>
      </c>
    </row>
    <row r="822" ht="15.75">
      <c r="N822" s="86">
        <f t="shared" si="47"/>
        <v>0</v>
      </c>
    </row>
    <row r="823" ht="15.75">
      <c r="N823" s="86">
        <f t="shared" si="47"/>
        <v>0</v>
      </c>
    </row>
    <row r="824" ht="15.75">
      <c r="N824" s="86">
        <f t="shared" si="47"/>
        <v>0</v>
      </c>
    </row>
    <row r="825" ht="15.75">
      <c r="N825" s="86">
        <f t="shared" si="47"/>
        <v>0</v>
      </c>
    </row>
    <row r="826" ht="15.75">
      <c r="N826" s="86">
        <f t="shared" si="47"/>
        <v>0</v>
      </c>
    </row>
    <row r="827" ht="15.75">
      <c r="N827" s="86">
        <f t="shared" si="47"/>
        <v>0</v>
      </c>
    </row>
    <row r="828" ht="15.75">
      <c r="N828" s="86">
        <f t="shared" si="47"/>
        <v>0</v>
      </c>
    </row>
    <row r="829" ht="15.75">
      <c r="N829" s="86">
        <f t="shared" si="47"/>
        <v>0</v>
      </c>
    </row>
    <row r="830" ht="15.75">
      <c r="N830" s="86">
        <f t="shared" si="47"/>
        <v>0</v>
      </c>
    </row>
    <row r="831" ht="15.75">
      <c r="N831" s="86">
        <f t="shared" si="47"/>
        <v>0</v>
      </c>
    </row>
    <row r="832" ht="15.75">
      <c r="N832" s="86">
        <f t="shared" si="47"/>
        <v>0</v>
      </c>
    </row>
    <row r="833" ht="15.75">
      <c r="N833" s="86">
        <f t="shared" si="47"/>
        <v>0</v>
      </c>
    </row>
    <row r="834" ht="15.75">
      <c r="N834" s="86">
        <f aca="true" t="shared" si="48" ref="N834:N897">C834+F834</f>
        <v>0</v>
      </c>
    </row>
    <row r="835" ht="15.75">
      <c r="N835" s="86">
        <f t="shared" si="48"/>
        <v>0</v>
      </c>
    </row>
    <row r="836" ht="15.75">
      <c r="N836" s="86">
        <f t="shared" si="48"/>
        <v>0</v>
      </c>
    </row>
    <row r="837" ht="15.75">
      <c r="N837" s="86">
        <f t="shared" si="48"/>
        <v>0</v>
      </c>
    </row>
    <row r="838" ht="15.75">
      <c r="N838" s="86">
        <f t="shared" si="48"/>
        <v>0</v>
      </c>
    </row>
    <row r="839" ht="15.75">
      <c r="N839" s="86">
        <f t="shared" si="48"/>
        <v>0</v>
      </c>
    </row>
    <row r="840" ht="15.75">
      <c r="N840" s="86">
        <f t="shared" si="48"/>
        <v>0</v>
      </c>
    </row>
    <row r="841" ht="15.75">
      <c r="N841" s="86">
        <f t="shared" si="48"/>
        <v>0</v>
      </c>
    </row>
    <row r="842" ht="15.75">
      <c r="N842" s="86">
        <f t="shared" si="48"/>
        <v>0</v>
      </c>
    </row>
    <row r="843" ht="15.75">
      <c r="N843" s="86">
        <f t="shared" si="48"/>
        <v>0</v>
      </c>
    </row>
    <row r="844" ht="15.75">
      <c r="N844" s="86">
        <f t="shared" si="48"/>
        <v>0</v>
      </c>
    </row>
    <row r="845" ht="15.75">
      <c r="N845" s="86">
        <f t="shared" si="48"/>
        <v>0</v>
      </c>
    </row>
    <row r="846" ht="15.75">
      <c r="N846" s="86">
        <f t="shared" si="48"/>
        <v>0</v>
      </c>
    </row>
    <row r="847" ht="15.75">
      <c r="N847" s="86">
        <f t="shared" si="48"/>
        <v>0</v>
      </c>
    </row>
    <row r="848" ht="15.75">
      <c r="N848" s="86">
        <f t="shared" si="48"/>
        <v>0</v>
      </c>
    </row>
    <row r="849" ht="15.75">
      <c r="N849" s="86">
        <f t="shared" si="48"/>
        <v>0</v>
      </c>
    </row>
    <row r="850" ht="15.75">
      <c r="N850" s="86">
        <f t="shared" si="48"/>
        <v>0</v>
      </c>
    </row>
    <row r="851" ht="15.75">
      <c r="N851" s="86">
        <f t="shared" si="48"/>
        <v>0</v>
      </c>
    </row>
    <row r="852" ht="15.75">
      <c r="N852" s="86">
        <f t="shared" si="48"/>
        <v>0</v>
      </c>
    </row>
    <row r="853" ht="15.75">
      <c r="N853" s="86">
        <f t="shared" si="48"/>
        <v>0</v>
      </c>
    </row>
    <row r="854" ht="15.75">
      <c r="N854" s="86">
        <f t="shared" si="48"/>
        <v>0</v>
      </c>
    </row>
    <row r="855" ht="15.75">
      <c r="N855" s="86">
        <f t="shared" si="48"/>
        <v>0</v>
      </c>
    </row>
    <row r="856" ht="15.75">
      <c r="N856" s="86">
        <f t="shared" si="48"/>
        <v>0</v>
      </c>
    </row>
    <row r="857" ht="15.75">
      <c r="N857" s="86">
        <f t="shared" si="48"/>
        <v>0</v>
      </c>
    </row>
    <row r="858" ht="15.75">
      <c r="N858" s="86">
        <f t="shared" si="48"/>
        <v>0</v>
      </c>
    </row>
    <row r="859" ht="15.75">
      <c r="N859" s="86">
        <f t="shared" si="48"/>
        <v>0</v>
      </c>
    </row>
    <row r="860" ht="15.75">
      <c r="N860" s="86">
        <f t="shared" si="48"/>
        <v>0</v>
      </c>
    </row>
    <row r="861" ht="15.75">
      <c r="N861" s="86">
        <f t="shared" si="48"/>
        <v>0</v>
      </c>
    </row>
    <row r="862" ht="15.75">
      <c r="N862" s="86">
        <f t="shared" si="48"/>
        <v>0</v>
      </c>
    </row>
    <row r="863" ht="15.75">
      <c r="N863" s="86">
        <f t="shared" si="48"/>
        <v>0</v>
      </c>
    </row>
    <row r="864" ht="15.75">
      <c r="N864" s="86">
        <f t="shared" si="48"/>
        <v>0</v>
      </c>
    </row>
    <row r="865" ht="15.75">
      <c r="N865" s="86">
        <f t="shared" si="48"/>
        <v>0</v>
      </c>
    </row>
    <row r="866" ht="15.75">
      <c r="N866" s="86">
        <f t="shared" si="48"/>
        <v>0</v>
      </c>
    </row>
    <row r="867" ht="15.75">
      <c r="N867" s="86">
        <f t="shared" si="48"/>
        <v>0</v>
      </c>
    </row>
    <row r="868" ht="15.75">
      <c r="N868" s="86">
        <f t="shared" si="48"/>
        <v>0</v>
      </c>
    </row>
    <row r="869" ht="15.75">
      <c r="N869" s="86">
        <f t="shared" si="48"/>
        <v>0</v>
      </c>
    </row>
    <row r="870" ht="15.75">
      <c r="N870" s="86">
        <f t="shared" si="48"/>
        <v>0</v>
      </c>
    </row>
    <row r="871" ht="15.75">
      <c r="N871" s="86">
        <f t="shared" si="48"/>
        <v>0</v>
      </c>
    </row>
    <row r="872" ht="15.75">
      <c r="N872" s="86">
        <f t="shared" si="48"/>
        <v>0</v>
      </c>
    </row>
    <row r="873" ht="15.75">
      <c r="N873" s="86">
        <f t="shared" si="48"/>
        <v>0</v>
      </c>
    </row>
    <row r="874" ht="15.75">
      <c r="N874" s="86">
        <f t="shared" si="48"/>
        <v>0</v>
      </c>
    </row>
    <row r="875" ht="15.75">
      <c r="N875" s="86">
        <f t="shared" si="48"/>
        <v>0</v>
      </c>
    </row>
    <row r="876" ht="15.75">
      <c r="N876" s="86">
        <f t="shared" si="48"/>
        <v>0</v>
      </c>
    </row>
    <row r="877" ht="15.75">
      <c r="N877" s="86">
        <f t="shared" si="48"/>
        <v>0</v>
      </c>
    </row>
    <row r="878" ht="15.75">
      <c r="N878" s="86">
        <f t="shared" si="48"/>
        <v>0</v>
      </c>
    </row>
    <row r="879" ht="15.75">
      <c r="N879" s="86">
        <f t="shared" si="48"/>
        <v>0</v>
      </c>
    </row>
    <row r="880" ht="15.75">
      <c r="N880" s="86">
        <f t="shared" si="48"/>
        <v>0</v>
      </c>
    </row>
    <row r="881" ht="15.75">
      <c r="N881" s="86">
        <f t="shared" si="48"/>
        <v>0</v>
      </c>
    </row>
    <row r="882" ht="15.75">
      <c r="N882" s="86">
        <f t="shared" si="48"/>
        <v>0</v>
      </c>
    </row>
    <row r="883" ht="15.75">
      <c r="N883" s="86">
        <f t="shared" si="48"/>
        <v>0</v>
      </c>
    </row>
    <row r="884" ht="15.75">
      <c r="N884" s="86">
        <f t="shared" si="48"/>
        <v>0</v>
      </c>
    </row>
    <row r="885" ht="15.75">
      <c r="N885" s="86">
        <f t="shared" si="48"/>
        <v>0</v>
      </c>
    </row>
    <row r="886" ht="15.75">
      <c r="N886" s="86">
        <f t="shared" si="48"/>
        <v>0</v>
      </c>
    </row>
    <row r="887" ht="15.75">
      <c r="N887" s="86">
        <f t="shared" si="48"/>
        <v>0</v>
      </c>
    </row>
    <row r="888" ht="15.75">
      <c r="N888" s="86">
        <f t="shared" si="48"/>
        <v>0</v>
      </c>
    </row>
    <row r="889" ht="15.75">
      <c r="N889" s="86">
        <f t="shared" si="48"/>
        <v>0</v>
      </c>
    </row>
    <row r="890" ht="15.75">
      <c r="N890" s="86">
        <f t="shared" si="48"/>
        <v>0</v>
      </c>
    </row>
    <row r="891" ht="15.75">
      <c r="N891" s="86">
        <f t="shared" si="48"/>
        <v>0</v>
      </c>
    </row>
    <row r="892" ht="15.75">
      <c r="N892" s="86">
        <f t="shared" si="48"/>
        <v>0</v>
      </c>
    </row>
    <row r="893" ht="15.75">
      <c r="N893" s="86">
        <f t="shared" si="48"/>
        <v>0</v>
      </c>
    </row>
    <row r="894" ht="15.75">
      <c r="N894" s="86">
        <f t="shared" si="48"/>
        <v>0</v>
      </c>
    </row>
    <row r="895" ht="15.75">
      <c r="N895" s="86">
        <f t="shared" si="48"/>
        <v>0</v>
      </c>
    </row>
    <row r="896" ht="15.75">
      <c r="N896" s="86">
        <f t="shared" si="48"/>
        <v>0</v>
      </c>
    </row>
    <row r="897" ht="15.75">
      <c r="N897" s="86">
        <f t="shared" si="48"/>
        <v>0</v>
      </c>
    </row>
    <row r="898" ht="15.75">
      <c r="N898" s="86">
        <f aca="true" t="shared" si="49" ref="N898:N961">C898+F898</f>
        <v>0</v>
      </c>
    </row>
    <row r="899" ht="15.75">
      <c r="N899" s="86">
        <f t="shared" si="49"/>
        <v>0</v>
      </c>
    </row>
    <row r="900" ht="15.75">
      <c r="N900" s="86">
        <f t="shared" si="49"/>
        <v>0</v>
      </c>
    </row>
    <row r="901" ht="15.75">
      <c r="N901" s="86">
        <f t="shared" si="49"/>
        <v>0</v>
      </c>
    </row>
    <row r="902" ht="15.75">
      <c r="N902" s="86">
        <f t="shared" si="49"/>
        <v>0</v>
      </c>
    </row>
    <row r="903" ht="15.75">
      <c r="N903" s="86">
        <f t="shared" si="49"/>
        <v>0</v>
      </c>
    </row>
    <row r="904" ht="15.75">
      <c r="N904" s="86">
        <f t="shared" si="49"/>
        <v>0</v>
      </c>
    </row>
    <row r="905" ht="15.75">
      <c r="N905" s="86">
        <f t="shared" si="49"/>
        <v>0</v>
      </c>
    </row>
    <row r="906" ht="15.75">
      <c r="N906" s="86">
        <f t="shared" si="49"/>
        <v>0</v>
      </c>
    </row>
    <row r="907" ht="15.75">
      <c r="N907" s="86">
        <f t="shared" si="49"/>
        <v>0</v>
      </c>
    </row>
    <row r="908" ht="15.75">
      <c r="N908" s="86">
        <f t="shared" si="49"/>
        <v>0</v>
      </c>
    </row>
    <row r="909" ht="15.75">
      <c r="N909" s="86">
        <f t="shared" si="49"/>
        <v>0</v>
      </c>
    </row>
    <row r="910" ht="15.75">
      <c r="N910" s="86">
        <f t="shared" si="49"/>
        <v>0</v>
      </c>
    </row>
    <row r="911" ht="15.75">
      <c r="N911" s="86">
        <f t="shared" si="49"/>
        <v>0</v>
      </c>
    </row>
    <row r="912" ht="15.75">
      <c r="N912" s="86">
        <f t="shared" si="49"/>
        <v>0</v>
      </c>
    </row>
    <row r="913" ht="15.75">
      <c r="N913" s="86">
        <f t="shared" si="49"/>
        <v>0</v>
      </c>
    </row>
    <row r="914" ht="15.75">
      <c r="N914" s="86">
        <f t="shared" si="49"/>
        <v>0</v>
      </c>
    </row>
    <row r="915" ht="15.75">
      <c r="N915" s="86">
        <f t="shared" si="49"/>
        <v>0</v>
      </c>
    </row>
    <row r="916" ht="15.75">
      <c r="N916" s="86">
        <f t="shared" si="49"/>
        <v>0</v>
      </c>
    </row>
    <row r="917" ht="15.75">
      <c r="N917" s="86">
        <f t="shared" si="49"/>
        <v>0</v>
      </c>
    </row>
    <row r="918" ht="15.75">
      <c r="N918" s="86">
        <f t="shared" si="49"/>
        <v>0</v>
      </c>
    </row>
    <row r="919" ht="15.75">
      <c r="N919" s="86">
        <f t="shared" si="49"/>
        <v>0</v>
      </c>
    </row>
    <row r="920" ht="15.75">
      <c r="N920" s="86">
        <f t="shared" si="49"/>
        <v>0</v>
      </c>
    </row>
    <row r="921" ht="15.75">
      <c r="N921" s="86">
        <f t="shared" si="49"/>
        <v>0</v>
      </c>
    </row>
    <row r="922" ht="15.75">
      <c r="N922" s="86">
        <f t="shared" si="49"/>
        <v>0</v>
      </c>
    </row>
    <row r="923" ht="15.75">
      <c r="N923" s="86">
        <f t="shared" si="49"/>
        <v>0</v>
      </c>
    </row>
    <row r="924" ht="15.75">
      <c r="N924" s="86">
        <f t="shared" si="49"/>
        <v>0</v>
      </c>
    </row>
    <row r="925" ht="15.75">
      <c r="N925" s="86">
        <f t="shared" si="49"/>
        <v>0</v>
      </c>
    </row>
    <row r="926" ht="15.75">
      <c r="N926" s="86">
        <f t="shared" si="49"/>
        <v>0</v>
      </c>
    </row>
    <row r="927" ht="15.75">
      <c r="N927" s="86">
        <f t="shared" si="49"/>
        <v>0</v>
      </c>
    </row>
    <row r="928" ht="15.75">
      <c r="N928" s="86">
        <f t="shared" si="49"/>
        <v>0</v>
      </c>
    </row>
    <row r="929" ht="15.75">
      <c r="N929" s="86">
        <f t="shared" si="49"/>
        <v>0</v>
      </c>
    </row>
    <row r="930" ht="15.75">
      <c r="N930" s="86">
        <f t="shared" si="49"/>
        <v>0</v>
      </c>
    </row>
    <row r="931" ht="15.75">
      <c r="N931" s="86">
        <f t="shared" si="49"/>
        <v>0</v>
      </c>
    </row>
    <row r="932" ht="15.75">
      <c r="N932" s="86">
        <f t="shared" si="49"/>
        <v>0</v>
      </c>
    </row>
    <row r="933" ht="15.75">
      <c r="N933" s="86">
        <f t="shared" si="49"/>
        <v>0</v>
      </c>
    </row>
    <row r="934" ht="15.75">
      <c r="N934" s="86">
        <f t="shared" si="49"/>
        <v>0</v>
      </c>
    </row>
    <row r="935" ht="15.75">
      <c r="N935" s="86">
        <f t="shared" si="49"/>
        <v>0</v>
      </c>
    </row>
    <row r="936" ht="15.75">
      <c r="N936" s="86">
        <f t="shared" si="49"/>
        <v>0</v>
      </c>
    </row>
    <row r="937" ht="15.75">
      <c r="N937" s="86">
        <f t="shared" si="49"/>
        <v>0</v>
      </c>
    </row>
    <row r="938" ht="15.75">
      <c r="N938" s="86">
        <f t="shared" si="49"/>
        <v>0</v>
      </c>
    </row>
    <row r="939" ht="15.75">
      <c r="N939" s="86">
        <f t="shared" si="49"/>
        <v>0</v>
      </c>
    </row>
    <row r="940" ht="15.75">
      <c r="N940" s="86">
        <f t="shared" si="49"/>
        <v>0</v>
      </c>
    </row>
    <row r="941" ht="15.75">
      <c r="N941" s="86">
        <f t="shared" si="49"/>
        <v>0</v>
      </c>
    </row>
    <row r="942" ht="15.75">
      <c r="N942" s="86">
        <f t="shared" si="49"/>
        <v>0</v>
      </c>
    </row>
    <row r="943" ht="15.75">
      <c r="N943" s="86">
        <f t="shared" si="49"/>
        <v>0</v>
      </c>
    </row>
    <row r="944" ht="15.75">
      <c r="N944" s="86">
        <f t="shared" si="49"/>
        <v>0</v>
      </c>
    </row>
    <row r="945" ht="15.75">
      <c r="N945" s="86">
        <f t="shared" si="49"/>
        <v>0</v>
      </c>
    </row>
    <row r="946" ht="15.75">
      <c r="N946" s="86">
        <f t="shared" si="49"/>
        <v>0</v>
      </c>
    </row>
    <row r="947" ht="15.75">
      <c r="N947" s="86">
        <f t="shared" si="49"/>
        <v>0</v>
      </c>
    </row>
    <row r="948" ht="15.75">
      <c r="N948" s="86">
        <f t="shared" si="49"/>
        <v>0</v>
      </c>
    </row>
    <row r="949" ht="15.75">
      <c r="N949" s="86">
        <f t="shared" si="49"/>
        <v>0</v>
      </c>
    </row>
    <row r="950" ht="15.75">
      <c r="N950" s="86">
        <f t="shared" si="49"/>
        <v>0</v>
      </c>
    </row>
    <row r="951" ht="15.75">
      <c r="N951" s="86">
        <f t="shared" si="49"/>
        <v>0</v>
      </c>
    </row>
    <row r="952" ht="15.75">
      <c r="N952" s="86">
        <f t="shared" si="49"/>
        <v>0</v>
      </c>
    </row>
    <row r="953" ht="15.75">
      <c r="N953" s="86">
        <f t="shared" si="49"/>
        <v>0</v>
      </c>
    </row>
    <row r="954" ht="15.75">
      <c r="N954" s="86">
        <f t="shared" si="49"/>
        <v>0</v>
      </c>
    </row>
    <row r="955" ht="15.75">
      <c r="N955" s="86">
        <f t="shared" si="49"/>
        <v>0</v>
      </c>
    </row>
    <row r="956" ht="15.75">
      <c r="N956" s="86">
        <f t="shared" si="49"/>
        <v>0</v>
      </c>
    </row>
    <row r="957" ht="15.75">
      <c r="N957" s="86">
        <f t="shared" si="49"/>
        <v>0</v>
      </c>
    </row>
    <row r="958" ht="15.75">
      <c r="N958" s="86">
        <f t="shared" si="49"/>
        <v>0</v>
      </c>
    </row>
    <row r="959" ht="15.75">
      <c r="N959" s="86">
        <f t="shared" si="49"/>
        <v>0</v>
      </c>
    </row>
    <row r="960" ht="15.75">
      <c r="N960" s="86">
        <f t="shared" si="49"/>
        <v>0</v>
      </c>
    </row>
    <row r="961" ht="15.75">
      <c r="N961" s="86">
        <f t="shared" si="49"/>
        <v>0</v>
      </c>
    </row>
    <row r="962" ht="15.75">
      <c r="N962" s="86">
        <f aca="true" t="shared" si="50" ref="N962:N1025">C962+F962</f>
        <v>0</v>
      </c>
    </row>
    <row r="963" ht="15.75">
      <c r="N963" s="86">
        <f t="shared" si="50"/>
        <v>0</v>
      </c>
    </row>
    <row r="964" ht="15.75">
      <c r="N964" s="86">
        <f t="shared" si="50"/>
        <v>0</v>
      </c>
    </row>
    <row r="965" ht="15.75">
      <c r="N965" s="86">
        <f t="shared" si="50"/>
        <v>0</v>
      </c>
    </row>
    <row r="966" ht="15.75">
      <c r="N966" s="86">
        <f t="shared" si="50"/>
        <v>0</v>
      </c>
    </row>
    <row r="967" ht="15.75">
      <c r="N967" s="86">
        <f t="shared" si="50"/>
        <v>0</v>
      </c>
    </row>
    <row r="968" ht="15.75">
      <c r="N968" s="86">
        <f t="shared" si="50"/>
        <v>0</v>
      </c>
    </row>
    <row r="969" ht="15.75">
      <c r="N969" s="86">
        <f t="shared" si="50"/>
        <v>0</v>
      </c>
    </row>
    <row r="970" ht="15.75">
      <c r="N970" s="86">
        <f t="shared" si="50"/>
        <v>0</v>
      </c>
    </row>
    <row r="971" ht="15.75">
      <c r="N971" s="86">
        <f t="shared" si="50"/>
        <v>0</v>
      </c>
    </row>
    <row r="972" ht="15.75">
      <c r="N972" s="86">
        <f t="shared" si="50"/>
        <v>0</v>
      </c>
    </row>
    <row r="973" ht="15.75">
      <c r="N973" s="86">
        <f t="shared" si="50"/>
        <v>0</v>
      </c>
    </row>
    <row r="974" ht="15.75">
      <c r="N974" s="86">
        <f t="shared" si="50"/>
        <v>0</v>
      </c>
    </row>
    <row r="975" ht="15.75">
      <c r="N975" s="86">
        <f t="shared" si="50"/>
        <v>0</v>
      </c>
    </row>
    <row r="976" ht="15.75">
      <c r="N976" s="86">
        <f t="shared" si="50"/>
        <v>0</v>
      </c>
    </row>
    <row r="977" ht="15.75">
      <c r="N977" s="86">
        <f t="shared" si="50"/>
        <v>0</v>
      </c>
    </row>
    <row r="978" ht="15.75">
      <c r="N978" s="86">
        <f t="shared" si="50"/>
        <v>0</v>
      </c>
    </row>
    <row r="979" ht="15.75">
      <c r="N979" s="86">
        <f t="shared" si="50"/>
        <v>0</v>
      </c>
    </row>
    <row r="980" ht="15.75">
      <c r="N980" s="86">
        <f t="shared" si="50"/>
        <v>0</v>
      </c>
    </row>
    <row r="981" ht="15.75">
      <c r="N981" s="86">
        <f t="shared" si="50"/>
        <v>0</v>
      </c>
    </row>
    <row r="982" ht="15.75">
      <c r="N982" s="86">
        <f t="shared" si="50"/>
        <v>0</v>
      </c>
    </row>
    <row r="983" ht="15.75">
      <c r="N983" s="86">
        <f t="shared" si="50"/>
        <v>0</v>
      </c>
    </row>
    <row r="984" ht="15.75">
      <c r="N984" s="86">
        <f t="shared" si="50"/>
        <v>0</v>
      </c>
    </row>
    <row r="985" ht="15.75">
      <c r="N985" s="86">
        <f t="shared" si="50"/>
        <v>0</v>
      </c>
    </row>
    <row r="986" ht="15.75">
      <c r="N986" s="86">
        <f t="shared" si="50"/>
        <v>0</v>
      </c>
    </row>
    <row r="987" ht="15.75">
      <c r="N987" s="86">
        <f t="shared" si="50"/>
        <v>0</v>
      </c>
    </row>
    <row r="988" ht="15.75">
      <c r="N988" s="86">
        <f t="shared" si="50"/>
        <v>0</v>
      </c>
    </row>
    <row r="989" ht="15.75">
      <c r="N989" s="86">
        <f t="shared" si="50"/>
        <v>0</v>
      </c>
    </row>
    <row r="990" ht="15.75">
      <c r="N990" s="86">
        <f t="shared" si="50"/>
        <v>0</v>
      </c>
    </row>
    <row r="991" ht="15.75">
      <c r="N991" s="86">
        <f t="shared" si="50"/>
        <v>0</v>
      </c>
    </row>
    <row r="992" ht="15.75">
      <c r="N992" s="86">
        <f t="shared" si="50"/>
        <v>0</v>
      </c>
    </row>
    <row r="993" ht="15.75">
      <c r="N993" s="86">
        <f t="shared" si="50"/>
        <v>0</v>
      </c>
    </row>
    <row r="994" ht="15.75">
      <c r="N994" s="86">
        <f t="shared" si="50"/>
        <v>0</v>
      </c>
    </row>
    <row r="995" ht="15.75">
      <c r="N995" s="86">
        <f t="shared" si="50"/>
        <v>0</v>
      </c>
    </row>
    <row r="996" ht="15.75">
      <c r="N996" s="86">
        <f t="shared" si="50"/>
        <v>0</v>
      </c>
    </row>
    <row r="997" ht="15.75">
      <c r="N997" s="86">
        <f t="shared" si="50"/>
        <v>0</v>
      </c>
    </row>
    <row r="998" ht="15.75">
      <c r="N998" s="86">
        <f t="shared" si="50"/>
        <v>0</v>
      </c>
    </row>
    <row r="999" ht="15.75">
      <c r="N999" s="86">
        <f t="shared" si="50"/>
        <v>0</v>
      </c>
    </row>
    <row r="1000" ht="15.75">
      <c r="N1000" s="86">
        <f t="shared" si="50"/>
        <v>0</v>
      </c>
    </row>
    <row r="1001" ht="15.75">
      <c r="N1001" s="86">
        <f t="shared" si="50"/>
        <v>0</v>
      </c>
    </row>
    <row r="1002" ht="15.75">
      <c r="N1002" s="86">
        <f t="shared" si="50"/>
        <v>0</v>
      </c>
    </row>
    <row r="1003" ht="15.75">
      <c r="N1003" s="86">
        <f t="shared" si="50"/>
        <v>0</v>
      </c>
    </row>
    <row r="1004" ht="15.75">
      <c r="N1004" s="86">
        <f t="shared" si="50"/>
        <v>0</v>
      </c>
    </row>
    <row r="1005" ht="15.75">
      <c r="N1005" s="86">
        <f t="shared" si="50"/>
        <v>0</v>
      </c>
    </row>
    <row r="1006" ht="15.75">
      <c r="N1006" s="86">
        <f t="shared" si="50"/>
        <v>0</v>
      </c>
    </row>
    <row r="1007" ht="15.75">
      <c r="N1007" s="86">
        <f t="shared" si="50"/>
        <v>0</v>
      </c>
    </row>
    <row r="1008" ht="15.75">
      <c r="N1008" s="86">
        <f t="shared" si="50"/>
        <v>0</v>
      </c>
    </row>
    <row r="1009" ht="15.75">
      <c r="N1009" s="86">
        <f t="shared" si="50"/>
        <v>0</v>
      </c>
    </row>
    <row r="1010" ht="15.75">
      <c r="N1010" s="86">
        <f t="shared" si="50"/>
        <v>0</v>
      </c>
    </row>
    <row r="1011" ht="15.75">
      <c r="N1011" s="86">
        <f t="shared" si="50"/>
        <v>0</v>
      </c>
    </row>
    <row r="1012" ht="15.75">
      <c r="N1012" s="86">
        <f t="shared" si="50"/>
        <v>0</v>
      </c>
    </row>
    <row r="1013" ht="15.75">
      <c r="N1013" s="86">
        <f t="shared" si="50"/>
        <v>0</v>
      </c>
    </row>
    <row r="1014" ht="15.75">
      <c r="N1014" s="86">
        <f t="shared" si="50"/>
        <v>0</v>
      </c>
    </row>
    <row r="1015" ht="15.75">
      <c r="N1015" s="86">
        <f t="shared" si="50"/>
        <v>0</v>
      </c>
    </row>
    <row r="1016" ht="15.75">
      <c r="N1016" s="86">
        <f t="shared" si="50"/>
        <v>0</v>
      </c>
    </row>
    <row r="1017" ht="15.75">
      <c r="N1017" s="86">
        <f t="shared" si="50"/>
        <v>0</v>
      </c>
    </row>
    <row r="1018" ht="15.75">
      <c r="N1018" s="86">
        <f t="shared" si="50"/>
        <v>0</v>
      </c>
    </row>
    <row r="1019" ht="15.75">
      <c r="N1019" s="86">
        <f t="shared" si="50"/>
        <v>0</v>
      </c>
    </row>
    <row r="1020" ht="15.75">
      <c r="N1020" s="86">
        <f t="shared" si="50"/>
        <v>0</v>
      </c>
    </row>
    <row r="1021" ht="15.75">
      <c r="N1021" s="86">
        <f t="shared" si="50"/>
        <v>0</v>
      </c>
    </row>
    <row r="1022" ht="15.75">
      <c r="N1022" s="86">
        <f t="shared" si="50"/>
        <v>0</v>
      </c>
    </row>
    <row r="1023" ht="15.75">
      <c r="N1023" s="86">
        <f t="shared" si="50"/>
        <v>0</v>
      </c>
    </row>
    <row r="1024" ht="15.75">
      <c r="N1024" s="86">
        <f t="shared" si="50"/>
        <v>0</v>
      </c>
    </row>
    <row r="1025" ht="15.75">
      <c r="N1025" s="86">
        <f t="shared" si="50"/>
        <v>0</v>
      </c>
    </row>
    <row r="1026" ht="15.75">
      <c r="N1026" s="86">
        <f aca="true" t="shared" si="51" ref="N1026:N1089">C1026+F1026</f>
        <v>0</v>
      </c>
    </row>
    <row r="1027" ht="15.75">
      <c r="N1027" s="86">
        <f t="shared" si="51"/>
        <v>0</v>
      </c>
    </row>
    <row r="1028" ht="15.75">
      <c r="N1028" s="86">
        <f t="shared" si="51"/>
        <v>0</v>
      </c>
    </row>
    <row r="1029" ht="15.75">
      <c r="N1029" s="86">
        <f t="shared" si="51"/>
        <v>0</v>
      </c>
    </row>
    <row r="1030" ht="15.75">
      <c r="N1030" s="86">
        <f t="shared" si="51"/>
        <v>0</v>
      </c>
    </row>
    <row r="1031" ht="15.75">
      <c r="N1031" s="86">
        <f t="shared" si="51"/>
        <v>0</v>
      </c>
    </row>
    <row r="1032" ht="15.75">
      <c r="N1032" s="86">
        <f t="shared" si="51"/>
        <v>0</v>
      </c>
    </row>
    <row r="1033" ht="15.75">
      <c r="N1033" s="86">
        <f t="shared" si="51"/>
        <v>0</v>
      </c>
    </row>
    <row r="1034" ht="15.75">
      <c r="N1034" s="86">
        <f t="shared" si="51"/>
        <v>0</v>
      </c>
    </row>
    <row r="1035" ht="15.75">
      <c r="N1035" s="86">
        <f t="shared" si="51"/>
        <v>0</v>
      </c>
    </row>
    <row r="1036" ht="15.75">
      <c r="N1036" s="86">
        <f t="shared" si="51"/>
        <v>0</v>
      </c>
    </row>
    <row r="1037" ht="15.75">
      <c r="N1037" s="86">
        <f t="shared" si="51"/>
        <v>0</v>
      </c>
    </row>
    <row r="1038" ht="15.75">
      <c r="N1038" s="86">
        <f t="shared" si="51"/>
        <v>0</v>
      </c>
    </row>
    <row r="1039" ht="15.75">
      <c r="N1039" s="86">
        <f t="shared" si="51"/>
        <v>0</v>
      </c>
    </row>
    <row r="1040" ht="15.75">
      <c r="N1040" s="86">
        <f t="shared" si="51"/>
        <v>0</v>
      </c>
    </row>
    <row r="1041" ht="15.75">
      <c r="N1041" s="86">
        <f t="shared" si="51"/>
        <v>0</v>
      </c>
    </row>
    <row r="1042" ht="15.75">
      <c r="N1042" s="86">
        <f t="shared" si="51"/>
        <v>0</v>
      </c>
    </row>
    <row r="1043" ht="15.75">
      <c r="N1043" s="86">
        <f t="shared" si="51"/>
        <v>0</v>
      </c>
    </row>
    <row r="1044" ht="15.75">
      <c r="N1044" s="86">
        <f t="shared" si="51"/>
        <v>0</v>
      </c>
    </row>
    <row r="1045" ht="15.75">
      <c r="N1045" s="86">
        <f t="shared" si="51"/>
        <v>0</v>
      </c>
    </row>
    <row r="1046" ht="15.75">
      <c r="N1046" s="86">
        <f t="shared" si="51"/>
        <v>0</v>
      </c>
    </row>
    <row r="1047" ht="15.75">
      <c r="N1047" s="86">
        <f t="shared" si="51"/>
        <v>0</v>
      </c>
    </row>
    <row r="1048" ht="15.75">
      <c r="N1048" s="86">
        <f t="shared" si="51"/>
        <v>0</v>
      </c>
    </row>
    <row r="1049" ht="15.75">
      <c r="N1049" s="86">
        <f t="shared" si="51"/>
        <v>0</v>
      </c>
    </row>
    <row r="1050" ht="15.75">
      <c r="N1050" s="86">
        <f t="shared" si="51"/>
        <v>0</v>
      </c>
    </row>
    <row r="1051" ht="15.75">
      <c r="N1051" s="86">
        <f t="shared" si="51"/>
        <v>0</v>
      </c>
    </row>
    <row r="1052" ht="15.75">
      <c r="N1052" s="86">
        <f t="shared" si="51"/>
        <v>0</v>
      </c>
    </row>
    <row r="1053" ht="15.75">
      <c r="N1053" s="86">
        <f t="shared" si="51"/>
        <v>0</v>
      </c>
    </row>
    <row r="1054" ht="15.75">
      <c r="N1054" s="86">
        <f t="shared" si="51"/>
        <v>0</v>
      </c>
    </row>
    <row r="1055" ht="15.75">
      <c r="N1055" s="86">
        <f t="shared" si="51"/>
        <v>0</v>
      </c>
    </row>
    <row r="1056" ht="15.75">
      <c r="N1056" s="86">
        <f t="shared" si="51"/>
        <v>0</v>
      </c>
    </row>
    <row r="1057" ht="15.75">
      <c r="N1057" s="86">
        <f t="shared" si="51"/>
        <v>0</v>
      </c>
    </row>
    <row r="1058" ht="15.75">
      <c r="N1058" s="86">
        <f t="shared" si="51"/>
        <v>0</v>
      </c>
    </row>
    <row r="1059" ht="15.75">
      <c r="N1059" s="86">
        <f t="shared" si="51"/>
        <v>0</v>
      </c>
    </row>
    <row r="1060" ht="15.75">
      <c r="N1060" s="86">
        <f t="shared" si="51"/>
        <v>0</v>
      </c>
    </row>
    <row r="1061" ht="15.75">
      <c r="N1061" s="86">
        <f t="shared" si="51"/>
        <v>0</v>
      </c>
    </row>
    <row r="1062" ht="15.75">
      <c r="N1062" s="86">
        <f t="shared" si="51"/>
        <v>0</v>
      </c>
    </row>
    <row r="1063" ht="15.75">
      <c r="N1063" s="86">
        <f t="shared" si="51"/>
        <v>0</v>
      </c>
    </row>
    <row r="1064" ht="15.75">
      <c r="N1064" s="86">
        <f t="shared" si="51"/>
        <v>0</v>
      </c>
    </row>
    <row r="1065" ht="15.75">
      <c r="N1065" s="86">
        <f t="shared" si="51"/>
        <v>0</v>
      </c>
    </row>
    <row r="1066" ht="15.75">
      <c r="N1066" s="86">
        <f t="shared" si="51"/>
        <v>0</v>
      </c>
    </row>
    <row r="1067" ht="15.75">
      <c r="N1067" s="86">
        <f t="shared" si="51"/>
        <v>0</v>
      </c>
    </row>
    <row r="1068" ht="15.75">
      <c r="N1068" s="86">
        <f t="shared" si="51"/>
        <v>0</v>
      </c>
    </row>
    <row r="1069" ht="15.75">
      <c r="N1069" s="86">
        <f t="shared" si="51"/>
        <v>0</v>
      </c>
    </row>
    <row r="1070" ht="15.75">
      <c r="N1070" s="86">
        <f t="shared" si="51"/>
        <v>0</v>
      </c>
    </row>
    <row r="1071" ht="15.75">
      <c r="N1071" s="86">
        <f t="shared" si="51"/>
        <v>0</v>
      </c>
    </row>
    <row r="1072" ht="15.75">
      <c r="N1072" s="86">
        <f t="shared" si="51"/>
        <v>0</v>
      </c>
    </row>
    <row r="1073" ht="15.75">
      <c r="N1073" s="86">
        <f t="shared" si="51"/>
        <v>0</v>
      </c>
    </row>
    <row r="1074" ht="15.75">
      <c r="N1074" s="86">
        <f t="shared" si="51"/>
        <v>0</v>
      </c>
    </row>
    <row r="1075" ht="15.75">
      <c r="N1075" s="86">
        <f t="shared" si="51"/>
        <v>0</v>
      </c>
    </row>
    <row r="1076" ht="15.75">
      <c r="N1076" s="86">
        <f t="shared" si="51"/>
        <v>0</v>
      </c>
    </row>
    <row r="1077" ht="15.75">
      <c r="N1077" s="86">
        <f t="shared" si="51"/>
        <v>0</v>
      </c>
    </row>
    <row r="1078" ht="15.75">
      <c r="N1078" s="86">
        <f t="shared" si="51"/>
        <v>0</v>
      </c>
    </row>
    <row r="1079" ht="15.75">
      <c r="N1079" s="86">
        <f t="shared" si="51"/>
        <v>0</v>
      </c>
    </row>
    <row r="1080" ht="15.75">
      <c r="N1080" s="86">
        <f t="shared" si="51"/>
        <v>0</v>
      </c>
    </row>
    <row r="1081" ht="15.75">
      <c r="N1081" s="86">
        <f t="shared" si="51"/>
        <v>0</v>
      </c>
    </row>
    <row r="1082" ht="15.75">
      <c r="N1082" s="86">
        <f t="shared" si="51"/>
        <v>0</v>
      </c>
    </row>
    <row r="1083" ht="15.75">
      <c r="N1083" s="86">
        <f t="shared" si="51"/>
        <v>0</v>
      </c>
    </row>
    <row r="1084" ht="15.75">
      <c r="N1084" s="86">
        <f t="shared" si="51"/>
        <v>0</v>
      </c>
    </row>
    <row r="1085" ht="15.75">
      <c r="N1085" s="86">
        <f t="shared" si="51"/>
        <v>0</v>
      </c>
    </row>
    <row r="1086" ht="15.75">
      <c r="N1086" s="86">
        <f t="shared" si="51"/>
        <v>0</v>
      </c>
    </row>
    <row r="1087" ht="15.75">
      <c r="N1087" s="86">
        <f t="shared" si="51"/>
        <v>0</v>
      </c>
    </row>
    <row r="1088" ht="15.75">
      <c r="N1088" s="86">
        <f t="shared" si="51"/>
        <v>0</v>
      </c>
    </row>
    <row r="1089" ht="15.75">
      <c r="N1089" s="86">
        <f t="shared" si="51"/>
        <v>0</v>
      </c>
    </row>
    <row r="1090" ht="15.75">
      <c r="N1090" s="86">
        <f aca="true" t="shared" si="52" ref="N1090:N1153">C1090+F1090</f>
        <v>0</v>
      </c>
    </row>
    <row r="1091" ht="15.75">
      <c r="N1091" s="86">
        <f t="shared" si="52"/>
        <v>0</v>
      </c>
    </row>
    <row r="1092" ht="15.75">
      <c r="N1092" s="86">
        <f t="shared" si="52"/>
        <v>0</v>
      </c>
    </row>
    <row r="1093" ht="15.75">
      <c r="N1093" s="86">
        <f t="shared" si="52"/>
        <v>0</v>
      </c>
    </row>
    <row r="1094" ht="15.75">
      <c r="N1094" s="86">
        <f t="shared" si="52"/>
        <v>0</v>
      </c>
    </row>
    <row r="1095" ht="15.75">
      <c r="N1095" s="86">
        <f t="shared" si="52"/>
        <v>0</v>
      </c>
    </row>
    <row r="1096" ht="15.75">
      <c r="N1096" s="86">
        <f t="shared" si="52"/>
        <v>0</v>
      </c>
    </row>
    <row r="1097" ht="15.75">
      <c r="N1097" s="86">
        <f t="shared" si="52"/>
        <v>0</v>
      </c>
    </row>
    <row r="1098" ht="15.75">
      <c r="N1098" s="86">
        <f t="shared" si="52"/>
        <v>0</v>
      </c>
    </row>
    <row r="1099" ht="15.75">
      <c r="N1099" s="86">
        <f t="shared" si="52"/>
        <v>0</v>
      </c>
    </row>
    <row r="1100" ht="15.75">
      <c r="N1100" s="86">
        <f t="shared" si="52"/>
        <v>0</v>
      </c>
    </row>
    <row r="1101" ht="15.75">
      <c r="N1101" s="86">
        <f t="shared" si="52"/>
        <v>0</v>
      </c>
    </row>
    <row r="1102" ht="15.75">
      <c r="N1102" s="86">
        <f t="shared" si="52"/>
        <v>0</v>
      </c>
    </row>
    <row r="1103" ht="15.75">
      <c r="N1103" s="86">
        <f t="shared" si="52"/>
        <v>0</v>
      </c>
    </row>
    <row r="1104" ht="15.75">
      <c r="N1104" s="86">
        <f t="shared" si="52"/>
        <v>0</v>
      </c>
    </row>
    <row r="1105" ht="15.75">
      <c r="N1105" s="86">
        <f t="shared" si="52"/>
        <v>0</v>
      </c>
    </row>
    <row r="1106" ht="15.75">
      <c r="N1106" s="86">
        <f t="shared" si="52"/>
        <v>0</v>
      </c>
    </row>
    <row r="1107" ht="15.75">
      <c r="N1107" s="86">
        <f t="shared" si="52"/>
        <v>0</v>
      </c>
    </row>
    <row r="1108" ht="15.75">
      <c r="N1108" s="86">
        <f t="shared" si="52"/>
        <v>0</v>
      </c>
    </row>
    <row r="1109" ht="15.75">
      <c r="N1109" s="86">
        <f t="shared" si="52"/>
        <v>0</v>
      </c>
    </row>
    <row r="1110" ht="15.75">
      <c r="N1110" s="86">
        <f t="shared" si="52"/>
        <v>0</v>
      </c>
    </row>
    <row r="1111" ht="15.75">
      <c r="N1111" s="86">
        <f t="shared" si="52"/>
        <v>0</v>
      </c>
    </row>
    <row r="1112" ht="15.75">
      <c r="N1112" s="86">
        <f t="shared" si="52"/>
        <v>0</v>
      </c>
    </row>
    <row r="1113" ht="15.75">
      <c r="N1113" s="86">
        <f t="shared" si="52"/>
        <v>0</v>
      </c>
    </row>
    <row r="1114" ht="15.75">
      <c r="N1114" s="86">
        <f t="shared" si="52"/>
        <v>0</v>
      </c>
    </row>
    <row r="1115" ht="15.75">
      <c r="N1115" s="86">
        <f t="shared" si="52"/>
        <v>0</v>
      </c>
    </row>
    <row r="1116" ht="15.75">
      <c r="N1116" s="86">
        <f t="shared" si="52"/>
        <v>0</v>
      </c>
    </row>
    <row r="1117" ht="15.75">
      <c r="N1117" s="86">
        <f t="shared" si="52"/>
        <v>0</v>
      </c>
    </row>
    <row r="1118" ht="15.75">
      <c r="N1118" s="86">
        <f t="shared" si="52"/>
        <v>0</v>
      </c>
    </row>
    <row r="1119" ht="15.75">
      <c r="N1119" s="86">
        <f t="shared" si="52"/>
        <v>0</v>
      </c>
    </row>
    <row r="1120" ht="15.75">
      <c r="N1120" s="86">
        <f t="shared" si="52"/>
        <v>0</v>
      </c>
    </row>
    <row r="1121" ht="15.75">
      <c r="N1121" s="86">
        <f t="shared" si="52"/>
        <v>0</v>
      </c>
    </row>
    <row r="1122" ht="15.75">
      <c r="N1122" s="86">
        <f t="shared" si="52"/>
        <v>0</v>
      </c>
    </row>
    <row r="1123" ht="15.75">
      <c r="N1123" s="86">
        <f t="shared" si="52"/>
        <v>0</v>
      </c>
    </row>
    <row r="1124" ht="15.75">
      <c r="N1124" s="86">
        <f t="shared" si="52"/>
        <v>0</v>
      </c>
    </row>
    <row r="1125" ht="15.75">
      <c r="N1125" s="86">
        <f t="shared" si="52"/>
        <v>0</v>
      </c>
    </row>
    <row r="1126" ht="15.75">
      <c r="N1126" s="86">
        <f t="shared" si="52"/>
        <v>0</v>
      </c>
    </row>
    <row r="1127" ht="15.75">
      <c r="N1127" s="86">
        <f t="shared" si="52"/>
        <v>0</v>
      </c>
    </row>
    <row r="1128" ht="15.75">
      <c r="N1128" s="86">
        <f t="shared" si="52"/>
        <v>0</v>
      </c>
    </row>
    <row r="1129" ht="15.75">
      <c r="N1129" s="86">
        <f t="shared" si="52"/>
        <v>0</v>
      </c>
    </row>
    <row r="1130" ht="15.75">
      <c r="N1130" s="86">
        <f t="shared" si="52"/>
        <v>0</v>
      </c>
    </row>
    <row r="1131" ht="15.75">
      <c r="N1131" s="86">
        <f t="shared" si="52"/>
        <v>0</v>
      </c>
    </row>
    <row r="1132" ht="15.75">
      <c r="N1132" s="86">
        <f t="shared" si="52"/>
        <v>0</v>
      </c>
    </row>
    <row r="1133" ht="15.75">
      <c r="N1133" s="86">
        <f t="shared" si="52"/>
        <v>0</v>
      </c>
    </row>
    <row r="1134" ht="15.75">
      <c r="N1134" s="86">
        <f t="shared" si="52"/>
        <v>0</v>
      </c>
    </row>
    <row r="1135" ht="15.75">
      <c r="N1135" s="86">
        <f t="shared" si="52"/>
        <v>0</v>
      </c>
    </row>
    <row r="1136" ht="15.75">
      <c r="N1136" s="86">
        <f t="shared" si="52"/>
        <v>0</v>
      </c>
    </row>
    <row r="1137" ht="15.75">
      <c r="N1137" s="86">
        <f t="shared" si="52"/>
        <v>0</v>
      </c>
    </row>
    <row r="1138" ht="15.75">
      <c r="N1138" s="86">
        <f t="shared" si="52"/>
        <v>0</v>
      </c>
    </row>
    <row r="1139" ht="15.75">
      <c r="N1139" s="86">
        <f t="shared" si="52"/>
        <v>0</v>
      </c>
    </row>
    <row r="1140" ht="15.75">
      <c r="N1140" s="86">
        <f t="shared" si="52"/>
        <v>0</v>
      </c>
    </row>
    <row r="1141" ht="15.75">
      <c r="N1141" s="86">
        <f t="shared" si="52"/>
        <v>0</v>
      </c>
    </row>
    <row r="1142" ht="15.75">
      <c r="N1142" s="86">
        <f t="shared" si="52"/>
        <v>0</v>
      </c>
    </row>
    <row r="1143" ht="15.75">
      <c r="N1143" s="86">
        <f t="shared" si="52"/>
        <v>0</v>
      </c>
    </row>
    <row r="1144" ht="15.75">
      <c r="N1144" s="86">
        <f t="shared" si="52"/>
        <v>0</v>
      </c>
    </row>
    <row r="1145" ht="15.75">
      <c r="N1145" s="86">
        <f t="shared" si="52"/>
        <v>0</v>
      </c>
    </row>
    <row r="1146" ht="15.75">
      <c r="N1146" s="86">
        <f t="shared" si="52"/>
        <v>0</v>
      </c>
    </row>
    <row r="1147" ht="15.75">
      <c r="N1147" s="86">
        <f t="shared" si="52"/>
        <v>0</v>
      </c>
    </row>
    <row r="1148" ht="15.75">
      <c r="N1148" s="86">
        <f t="shared" si="52"/>
        <v>0</v>
      </c>
    </row>
    <row r="1149" ht="15.75">
      <c r="N1149" s="86">
        <f t="shared" si="52"/>
        <v>0</v>
      </c>
    </row>
    <row r="1150" ht="15.75">
      <c r="N1150" s="86">
        <f t="shared" si="52"/>
        <v>0</v>
      </c>
    </row>
    <row r="1151" ht="15.75">
      <c r="N1151" s="86">
        <f t="shared" si="52"/>
        <v>0</v>
      </c>
    </row>
    <row r="1152" ht="15.75">
      <c r="N1152" s="86">
        <f t="shared" si="52"/>
        <v>0</v>
      </c>
    </row>
    <row r="1153" ht="15.75">
      <c r="N1153" s="86">
        <f t="shared" si="52"/>
        <v>0</v>
      </c>
    </row>
    <row r="1154" ht="15.75">
      <c r="N1154" s="86">
        <f aca="true" t="shared" si="53" ref="N1154:N1217">C1154+F1154</f>
        <v>0</v>
      </c>
    </row>
    <row r="1155" ht="15.75">
      <c r="N1155" s="86">
        <f t="shared" si="53"/>
        <v>0</v>
      </c>
    </row>
    <row r="1156" ht="15.75">
      <c r="N1156" s="86">
        <f t="shared" si="53"/>
        <v>0</v>
      </c>
    </row>
    <row r="1157" ht="15.75">
      <c r="N1157" s="86">
        <f t="shared" si="53"/>
        <v>0</v>
      </c>
    </row>
    <row r="1158" ht="15.75">
      <c r="N1158" s="86">
        <f t="shared" si="53"/>
        <v>0</v>
      </c>
    </row>
    <row r="1159" ht="15.75">
      <c r="N1159" s="86">
        <f t="shared" si="53"/>
        <v>0</v>
      </c>
    </row>
    <row r="1160" ht="15.75">
      <c r="N1160" s="86">
        <f t="shared" si="53"/>
        <v>0</v>
      </c>
    </row>
    <row r="1161" ht="15.75">
      <c r="N1161" s="86">
        <f t="shared" si="53"/>
        <v>0</v>
      </c>
    </row>
    <row r="1162" ht="15.75">
      <c r="N1162" s="86">
        <f t="shared" si="53"/>
        <v>0</v>
      </c>
    </row>
    <row r="1163" ht="15.75">
      <c r="N1163" s="86">
        <f t="shared" si="53"/>
        <v>0</v>
      </c>
    </row>
    <row r="1164" ht="15.75">
      <c r="N1164" s="86">
        <f t="shared" si="53"/>
        <v>0</v>
      </c>
    </row>
    <row r="1165" ht="15.75">
      <c r="N1165" s="86">
        <f t="shared" si="53"/>
        <v>0</v>
      </c>
    </row>
    <row r="1166" ht="15.75">
      <c r="N1166" s="86">
        <f t="shared" si="53"/>
        <v>0</v>
      </c>
    </row>
    <row r="1167" ht="15.75">
      <c r="N1167" s="86">
        <f t="shared" si="53"/>
        <v>0</v>
      </c>
    </row>
    <row r="1168" ht="15.75">
      <c r="N1168" s="86">
        <f t="shared" si="53"/>
        <v>0</v>
      </c>
    </row>
    <row r="1169" ht="15.75">
      <c r="N1169" s="86">
        <f t="shared" si="53"/>
        <v>0</v>
      </c>
    </row>
    <row r="1170" ht="15.75">
      <c r="N1170" s="86">
        <f t="shared" si="53"/>
        <v>0</v>
      </c>
    </row>
    <row r="1171" ht="15.75">
      <c r="N1171" s="86">
        <f t="shared" si="53"/>
        <v>0</v>
      </c>
    </row>
    <row r="1172" ht="15.75">
      <c r="N1172" s="86">
        <f t="shared" si="53"/>
        <v>0</v>
      </c>
    </row>
    <row r="1173" ht="15.75">
      <c r="N1173" s="86">
        <f t="shared" si="53"/>
        <v>0</v>
      </c>
    </row>
    <row r="1174" ht="15.75">
      <c r="N1174" s="86">
        <f t="shared" si="53"/>
        <v>0</v>
      </c>
    </row>
    <row r="1175" ht="15.75">
      <c r="N1175" s="86">
        <f t="shared" si="53"/>
        <v>0</v>
      </c>
    </row>
    <row r="1176" ht="15.75">
      <c r="N1176" s="86">
        <f t="shared" si="53"/>
        <v>0</v>
      </c>
    </row>
    <row r="1177" ht="15.75">
      <c r="N1177" s="86">
        <f t="shared" si="53"/>
        <v>0</v>
      </c>
    </row>
    <row r="1178" ht="15.75">
      <c r="N1178" s="86">
        <f t="shared" si="53"/>
        <v>0</v>
      </c>
    </row>
    <row r="1179" ht="15.75">
      <c r="N1179" s="86">
        <f t="shared" si="53"/>
        <v>0</v>
      </c>
    </row>
    <row r="1180" ht="15.75">
      <c r="N1180" s="86">
        <f t="shared" si="53"/>
        <v>0</v>
      </c>
    </row>
    <row r="1181" ht="15.75">
      <c r="N1181" s="86">
        <f t="shared" si="53"/>
        <v>0</v>
      </c>
    </row>
    <row r="1182" ht="15.75">
      <c r="N1182" s="86">
        <f t="shared" si="53"/>
        <v>0</v>
      </c>
    </row>
    <row r="1183" ht="15.75">
      <c r="N1183" s="86">
        <f t="shared" si="53"/>
        <v>0</v>
      </c>
    </row>
    <row r="1184" ht="15.75">
      <c r="N1184" s="86">
        <f t="shared" si="53"/>
        <v>0</v>
      </c>
    </row>
    <row r="1185" ht="15.75">
      <c r="N1185" s="86">
        <f t="shared" si="53"/>
        <v>0</v>
      </c>
    </row>
    <row r="1186" ht="15.75">
      <c r="N1186" s="86">
        <f t="shared" si="53"/>
        <v>0</v>
      </c>
    </row>
    <row r="1187" ht="15.75">
      <c r="N1187" s="86">
        <f t="shared" si="53"/>
        <v>0</v>
      </c>
    </row>
    <row r="1188" ht="15.75">
      <c r="N1188" s="86">
        <f t="shared" si="53"/>
        <v>0</v>
      </c>
    </row>
    <row r="1189" ht="15.75">
      <c r="N1189" s="86">
        <f t="shared" si="53"/>
        <v>0</v>
      </c>
    </row>
    <row r="1190" ht="15.75">
      <c r="N1190" s="86">
        <f t="shared" si="53"/>
        <v>0</v>
      </c>
    </row>
    <row r="1191" ht="15.75">
      <c r="N1191" s="86">
        <f t="shared" si="53"/>
        <v>0</v>
      </c>
    </row>
    <row r="1192" ht="15.75">
      <c r="N1192" s="86">
        <f t="shared" si="53"/>
        <v>0</v>
      </c>
    </row>
    <row r="1193" ht="15.75">
      <c r="N1193" s="86">
        <f t="shared" si="53"/>
        <v>0</v>
      </c>
    </row>
    <row r="1194" ht="15.75">
      <c r="N1194" s="86">
        <f t="shared" si="53"/>
        <v>0</v>
      </c>
    </row>
    <row r="1195" ht="15.75">
      <c r="N1195" s="86">
        <f t="shared" si="53"/>
        <v>0</v>
      </c>
    </row>
    <row r="1196" ht="15.75">
      <c r="N1196" s="86">
        <f t="shared" si="53"/>
        <v>0</v>
      </c>
    </row>
    <row r="1197" ht="15.75">
      <c r="N1197" s="86">
        <f t="shared" si="53"/>
        <v>0</v>
      </c>
    </row>
    <row r="1198" ht="15.75">
      <c r="N1198" s="86">
        <f t="shared" si="53"/>
        <v>0</v>
      </c>
    </row>
    <row r="1199" ht="15.75">
      <c r="N1199" s="86">
        <f t="shared" si="53"/>
        <v>0</v>
      </c>
    </row>
    <row r="1200" ht="15.75">
      <c r="N1200" s="86">
        <f t="shared" si="53"/>
        <v>0</v>
      </c>
    </row>
    <row r="1201" ht="15.75">
      <c r="N1201" s="86">
        <f t="shared" si="53"/>
        <v>0</v>
      </c>
    </row>
    <row r="1202" ht="15.75">
      <c r="N1202" s="86">
        <f t="shared" si="53"/>
        <v>0</v>
      </c>
    </row>
    <row r="1203" ht="15.75">
      <c r="N1203" s="86">
        <f t="shared" si="53"/>
        <v>0</v>
      </c>
    </row>
    <row r="1204" ht="15.75">
      <c r="N1204" s="86">
        <f t="shared" si="53"/>
        <v>0</v>
      </c>
    </row>
    <row r="1205" ht="15.75">
      <c r="N1205" s="86">
        <f t="shared" si="53"/>
        <v>0</v>
      </c>
    </row>
    <row r="1206" ht="15.75">
      <c r="N1206" s="86">
        <f t="shared" si="53"/>
        <v>0</v>
      </c>
    </row>
    <row r="1207" ht="15.75">
      <c r="N1207" s="86">
        <f t="shared" si="53"/>
        <v>0</v>
      </c>
    </row>
    <row r="1208" ht="15.75">
      <c r="N1208" s="86">
        <f t="shared" si="53"/>
        <v>0</v>
      </c>
    </row>
    <row r="1209" ht="15.75">
      <c r="N1209" s="86">
        <f t="shared" si="53"/>
        <v>0</v>
      </c>
    </row>
    <row r="1210" ht="15.75">
      <c r="N1210" s="86">
        <f t="shared" si="53"/>
        <v>0</v>
      </c>
    </row>
    <row r="1211" ht="15.75">
      <c r="N1211" s="86">
        <f t="shared" si="53"/>
        <v>0</v>
      </c>
    </row>
    <row r="1212" ht="15.75">
      <c r="N1212" s="86">
        <f t="shared" si="53"/>
        <v>0</v>
      </c>
    </row>
    <row r="1213" ht="15.75">
      <c r="N1213" s="86">
        <f t="shared" si="53"/>
        <v>0</v>
      </c>
    </row>
    <row r="1214" ht="15.75">
      <c r="N1214" s="86">
        <f t="shared" si="53"/>
        <v>0</v>
      </c>
    </row>
    <row r="1215" ht="15.75">
      <c r="N1215" s="86">
        <f t="shared" si="53"/>
        <v>0</v>
      </c>
    </row>
    <row r="1216" ht="15.75">
      <c r="N1216" s="86">
        <f t="shared" si="53"/>
        <v>0</v>
      </c>
    </row>
    <row r="1217" ht="15.75">
      <c r="N1217" s="86">
        <f t="shared" si="53"/>
        <v>0</v>
      </c>
    </row>
    <row r="1218" ht="15.75">
      <c r="N1218" s="86">
        <f aca="true" t="shared" si="54" ref="N1218:N1281">C1218+F1218</f>
        <v>0</v>
      </c>
    </row>
    <row r="1219" ht="15.75">
      <c r="N1219" s="86">
        <f t="shared" si="54"/>
        <v>0</v>
      </c>
    </row>
    <row r="1220" ht="15.75">
      <c r="N1220" s="86">
        <f t="shared" si="54"/>
        <v>0</v>
      </c>
    </row>
    <row r="1221" ht="15.75">
      <c r="N1221" s="86">
        <f t="shared" si="54"/>
        <v>0</v>
      </c>
    </row>
    <row r="1222" ht="15.75">
      <c r="N1222" s="86">
        <f t="shared" si="54"/>
        <v>0</v>
      </c>
    </row>
    <row r="1223" ht="15.75">
      <c r="N1223" s="86">
        <f t="shared" si="54"/>
        <v>0</v>
      </c>
    </row>
    <row r="1224" ht="15.75">
      <c r="N1224" s="86">
        <f t="shared" si="54"/>
        <v>0</v>
      </c>
    </row>
    <row r="1225" ht="15.75">
      <c r="N1225" s="86">
        <f t="shared" si="54"/>
        <v>0</v>
      </c>
    </row>
    <row r="1226" ht="15.75">
      <c r="N1226" s="86">
        <f t="shared" si="54"/>
        <v>0</v>
      </c>
    </row>
    <row r="1227" ht="15.75">
      <c r="N1227" s="86">
        <f t="shared" si="54"/>
        <v>0</v>
      </c>
    </row>
    <row r="1228" ht="15.75">
      <c r="N1228" s="86">
        <f t="shared" si="54"/>
        <v>0</v>
      </c>
    </row>
    <row r="1229" ht="15.75">
      <c r="N1229" s="86">
        <f t="shared" si="54"/>
        <v>0</v>
      </c>
    </row>
    <row r="1230" ht="15.75">
      <c r="N1230" s="86">
        <f t="shared" si="54"/>
        <v>0</v>
      </c>
    </row>
    <row r="1231" ht="15.75">
      <c r="N1231" s="86">
        <f t="shared" si="54"/>
        <v>0</v>
      </c>
    </row>
    <row r="1232" ht="15.75">
      <c r="N1232" s="86">
        <f t="shared" si="54"/>
        <v>0</v>
      </c>
    </row>
    <row r="1233" ht="15.75">
      <c r="N1233" s="86">
        <f t="shared" si="54"/>
        <v>0</v>
      </c>
    </row>
    <row r="1234" ht="15.75">
      <c r="N1234" s="86">
        <f t="shared" si="54"/>
        <v>0</v>
      </c>
    </row>
    <row r="1235" ht="15.75">
      <c r="N1235" s="86">
        <f t="shared" si="54"/>
        <v>0</v>
      </c>
    </row>
    <row r="1236" ht="15.75">
      <c r="N1236" s="86">
        <f t="shared" si="54"/>
        <v>0</v>
      </c>
    </row>
    <row r="1237" ht="15.75">
      <c r="N1237" s="86">
        <f t="shared" si="54"/>
        <v>0</v>
      </c>
    </row>
    <row r="1238" ht="15.75">
      <c r="N1238" s="86">
        <f t="shared" si="54"/>
        <v>0</v>
      </c>
    </row>
    <row r="1239" ht="15.75">
      <c r="N1239" s="86">
        <f t="shared" si="54"/>
        <v>0</v>
      </c>
    </row>
    <row r="1240" ht="15.75">
      <c r="N1240" s="86">
        <f t="shared" si="54"/>
        <v>0</v>
      </c>
    </row>
    <row r="1241" ht="15.75">
      <c r="N1241" s="86">
        <f t="shared" si="54"/>
        <v>0</v>
      </c>
    </row>
    <row r="1242" ht="15.75">
      <c r="N1242" s="86">
        <f t="shared" si="54"/>
        <v>0</v>
      </c>
    </row>
    <row r="1243" ht="15.75">
      <c r="N1243" s="86">
        <f t="shared" si="54"/>
        <v>0</v>
      </c>
    </row>
    <row r="1244" ht="15.75">
      <c r="N1244" s="86">
        <f t="shared" si="54"/>
        <v>0</v>
      </c>
    </row>
    <row r="1245" ht="15.75">
      <c r="N1245" s="86">
        <f t="shared" si="54"/>
        <v>0</v>
      </c>
    </row>
    <row r="1246" ht="15.75">
      <c r="N1246" s="86">
        <f t="shared" si="54"/>
        <v>0</v>
      </c>
    </row>
    <row r="1247" ht="15.75">
      <c r="N1247" s="86">
        <f t="shared" si="54"/>
        <v>0</v>
      </c>
    </row>
    <row r="1248" ht="15.75">
      <c r="N1248" s="86">
        <f t="shared" si="54"/>
        <v>0</v>
      </c>
    </row>
    <row r="1249" ht="15.75">
      <c r="N1249" s="86">
        <f t="shared" si="54"/>
        <v>0</v>
      </c>
    </row>
    <row r="1250" ht="15.75">
      <c r="N1250" s="86">
        <f t="shared" si="54"/>
        <v>0</v>
      </c>
    </row>
    <row r="1251" ht="15.75">
      <c r="N1251" s="86">
        <f t="shared" si="54"/>
        <v>0</v>
      </c>
    </row>
    <row r="1252" ht="15.75">
      <c r="N1252" s="86">
        <f t="shared" si="54"/>
        <v>0</v>
      </c>
    </row>
    <row r="1253" ht="15.75">
      <c r="N1253" s="86">
        <f t="shared" si="54"/>
        <v>0</v>
      </c>
    </row>
    <row r="1254" ht="15.75">
      <c r="N1254" s="86">
        <f t="shared" si="54"/>
        <v>0</v>
      </c>
    </row>
    <row r="1255" ht="15.75">
      <c r="N1255" s="86">
        <f t="shared" si="54"/>
        <v>0</v>
      </c>
    </row>
    <row r="1256" ht="15.75">
      <c r="N1256" s="86">
        <f t="shared" si="54"/>
        <v>0</v>
      </c>
    </row>
    <row r="1257" ht="15.75">
      <c r="N1257" s="86">
        <f t="shared" si="54"/>
        <v>0</v>
      </c>
    </row>
    <row r="1258" ht="15.75">
      <c r="N1258" s="86">
        <f t="shared" si="54"/>
        <v>0</v>
      </c>
    </row>
    <row r="1259" ht="15.75">
      <c r="N1259" s="86">
        <f t="shared" si="54"/>
        <v>0</v>
      </c>
    </row>
    <row r="1260" ht="15.75">
      <c r="N1260" s="86">
        <f t="shared" si="54"/>
        <v>0</v>
      </c>
    </row>
    <row r="1261" ht="15.75">
      <c r="N1261" s="86">
        <f t="shared" si="54"/>
        <v>0</v>
      </c>
    </row>
    <row r="1262" ht="15.75">
      <c r="N1262" s="86">
        <f t="shared" si="54"/>
        <v>0</v>
      </c>
    </row>
    <row r="1263" ht="15.75">
      <c r="N1263" s="86">
        <f t="shared" si="54"/>
        <v>0</v>
      </c>
    </row>
    <row r="1264" ht="15.75">
      <c r="N1264" s="86">
        <f t="shared" si="54"/>
        <v>0</v>
      </c>
    </row>
    <row r="1265" ht="15.75">
      <c r="N1265" s="86">
        <f t="shared" si="54"/>
        <v>0</v>
      </c>
    </row>
    <row r="1266" ht="15.75">
      <c r="N1266" s="86">
        <f t="shared" si="54"/>
        <v>0</v>
      </c>
    </row>
    <row r="1267" ht="15.75">
      <c r="N1267" s="86">
        <f t="shared" si="54"/>
        <v>0</v>
      </c>
    </row>
    <row r="1268" ht="15.75">
      <c r="N1268" s="86">
        <f t="shared" si="54"/>
        <v>0</v>
      </c>
    </row>
    <row r="1269" ht="15.75">
      <c r="N1269" s="86">
        <f t="shared" si="54"/>
        <v>0</v>
      </c>
    </row>
    <row r="1270" ht="15.75">
      <c r="N1270" s="86">
        <f t="shared" si="54"/>
        <v>0</v>
      </c>
    </row>
    <row r="1271" ht="15.75">
      <c r="N1271" s="86">
        <f t="shared" si="54"/>
        <v>0</v>
      </c>
    </row>
    <row r="1272" ht="15.75">
      <c r="N1272" s="86">
        <f t="shared" si="54"/>
        <v>0</v>
      </c>
    </row>
    <row r="1273" ht="15.75">
      <c r="N1273" s="86">
        <f t="shared" si="54"/>
        <v>0</v>
      </c>
    </row>
    <row r="1274" ht="15.75">
      <c r="N1274" s="86">
        <f t="shared" si="54"/>
        <v>0</v>
      </c>
    </row>
    <row r="1275" ht="15.75">
      <c r="N1275" s="86">
        <f t="shared" si="54"/>
        <v>0</v>
      </c>
    </row>
    <row r="1276" ht="15.75">
      <c r="N1276" s="86">
        <f t="shared" si="54"/>
        <v>0</v>
      </c>
    </row>
    <row r="1277" ht="15.75">
      <c r="N1277" s="86">
        <f t="shared" si="54"/>
        <v>0</v>
      </c>
    </row>
    <row r="1278" ht="15.75">
      <c r="N1278" s="86">
        <f t="shared" si="54"/>
        <v>0</v>
      </c>
    </row>
    <row r="1279" ht="15.75">
      <c r="N1279" s="86">
        <f t="shared" si="54"/>
        <v>0</v>
      </c>
    </row>
    <row r="1280" ht="15.75">
      <c r="N1280" s="86">
        <f t="shared" si="54"/>
        <v>0</v>
      </c>
    </row>
    <row r="1281" ht="15.75">
      <c r="N1281" s="86">
        <f t="shared" si="54"/>
        <v>0</v>
      </c>
    </row>
    <row r="1282" ht="15.75">
      <c r="N1282" s="86">
        <f aca="true" t="shared" si="55" ref="N1282:N1345">C1282+F1282</f>
        <v>0</v>
      </c>
    </row>
    <row r="1283" ht="15.75">
      <c r="N1283" s="86">
        <f t="shared" si="55"/>
        <v>0</v>
      </c>
    </row>
    <row r="1284" ht="15.75">
      <c r="N1284" s="86">
        <f t="shared" si="55"/>
        <v>0</v>
      </c>
    </row>
    <row r="1285" ht="15.75">
      <c r="N1285" s="86">
        <f t="shared" si="55"/>
        <v>0</v>
      </c>
    </row>
    <row r="1286" ht="15.75">
      <c r="N1286" s="86">
        <f t="shared" si="55"/>
        <v>0</v>
      </c>
    </row>
    <row r="1287" ht="15.75">
      <c r="N1287" s="86">
        <f t="shared" si="55"/>
        <v>0</v>
      </c>
    </row>
    <row r="1288" ht="15.75">
      <c r="N1288" s="86">
        <f t="shared" si="55"/>
        <v>0</v>
      </c>
    </row>
    <row r="1289" ht="15.75">
      <c r="N1289" s="86">
        <f t="shared" si="55"/>
        <v>0</v>
      </c>
    </row>
    <row r="1290" ht="15.75">
      <c r="N1290" s="86">
        <f t="shared" si="55"/>
        <v>0</v>
      </c>
    </row>
    <row r="1291" ht="15.75">
      <c r="N1291" s="86">
        <f t="shared" si="55"/>
        <v>0</v>
      </c>
    </row>
    <row r="1292" ht="15.75">
      <c r="N1292" s="86">
        <f t="shared" si="55"/>
        <v>0</v>
      </c>
    </row>
    <row r="1293" ht="15.75">
      <c r="N1293" s="86">
        <f t="shared" si="55"/>
        <v>0</v>
      </c>
    </row>
    <row r="1294" ht="15.75">
      <c r="N1294" s="86">
        <f t="shared" si="55"/>
        <v>0</v>
      </c>
    </row>
    <row r="1295" ht="15.75">
      <c r="N1295" s="86">
        <f t="shared" si="55"/>
        <v>0</v>
      </c>
    </row>
    <row r="1296" ht="15.75">
      <c r="N1296" s="86">
        <f t="shared" si="55"/>
        <v>0</v>
      </c>
    </row>
    <row r="1297" ht="15.75">
      <c r="N1297" s="86">
        <f t="shared" si="55"/>
        <v>0</v>
      </c>
    </row>
    <row r="1298" ht="15.75">
      <c r="N1298" s="86">
        <f t="shared" si="55"/>
        <v>0</v>
      </c>
    </row>
    <row r="1299" ht="15.75">
      <c r="N1299" s="86">
        <f t="shared" si="55"/>
        <v>0</v>
      </c>
    </row>
    <row r="1300" ht="15.75">
      <c r="N1300" s="86">
        <f t="shared" si="55"/>
        <v>0</v>
      </c>
    </row>
    <row r="1301" ht="15.75">
      <c r="N1301" s="86">
        <f t="shared" si="55"/>
        <v>0</v>
      </c>
    </row>
    <row r="1302" ht="15.75">
      <c r="N1302" s="86">
        <f t="shared" si="55"/>
        <v>0</v>
      </c>
    </row>
    <row r="1303" ht="15.75">
      <c r="N1303" s="86">
        <f t="shared" si="55"/>
        <v>0</v>
      </c>
    </row>
    <row r="1304" ht="15.75">
      <c r="N1304" s="86">
        <f t="shared" si="55"/>
        <v>0</v>
      </c>
    </row>
    <row r="1305" ht="15.75">
      <c r="N1305" s="86">
        <f t="shared" si="55"/>
        <v>0</v>
      </c>
    </row>
    <row r="1306" ht="15.75">
      <c r="N1306" s="86">
        <f t="shared" si="55"/>
        <v>0</v>
      </c>
    </row>
    <row r="1307" ht="15.75">
      <c r="N1307" s="86">
        <f t="shared" si="55"/>
        <v>0</v>
      </c>
    </row>
    <row r="1308" ht="15.75">
      <c r="N1308" s="86">
        <f t="shared" si="55"/>
        <v>0</v>
      </c>
    </row>
    <row r="1309" ht="15.75">
      <c r="N1309" s="86">
        <f t="shared" si="55"/>
        <v>0</v>
      </c>
    </row>
    <row r="1310" ht="15.75">
      <c r="N1310" s="86">
        <f t="shared" si="55"/>
        <v>0</v>
      </c>
    </row>
    <row r="1311" ht="15.75">
      <c r="N1311" s="86">
        <f t="shared" si="55"/>
        <v>0</v>
      </c>
    </row>
    <row r="1312" ht="15.75">
      <c r="N1312" s="86">
        <f t="shared" si="55"/>
        <v>0</v>
      </c>
    </row>
    <row r="1313" ht="15.75">
      <c r="N1313" s="86">
        <f t="shared" si="55"/>
        <v>0</v>
      </c>
    </row>
    <row r="1314" ht="15.75">
      <c r="N1314" s="86">
        <f t="shared" si="55"/>
        <v>0</v>
      </c>
    </row>
    <row r="1315" ht="15.75">
      <c r="N1315" s="86">
        <f t="shared" si="55"/>
        <v>0</v>
      </c>
    </row>
    <row r="1316" ht="15.75">
      <c r="N1316" s="86">
        <f t="shared" si="55"/>
        <v>0</v>
      </c>
    </row>
    <row r="1317" ht="15.75">
      <c r="N1317" s="86">
        <f t="shared" si="55"/>
        <v>0</v>
      </c>
    </row>
    <row r="1318" ht="15.75">
      <c r="N1318" s="86">
        <f t="shared" si="55"/>
        <v>0</v>
      </c>
    </row>
    <row r="1319" ht="15.75">
      <c r="N1319" s="86">
        <f t="shared" si="55"/>
        <v>0</v>
      </c>
    </row>
    <row r="1320" ht="15.75">
      <c r="N1320" s="86">
        <f t="shared" si="55"/>
        <v>0</v>
      </c>
    </row>
    <row r="1321" ht="15.75">
      <c r="N1321" s="86">
        <f t="shared" si="55"/>
        <v>0</v>
      </c>
    </row>
    <row r="1322" ht="15.75">
      <c r="N1322" s="86">
        <f t="shared" si="55"/>
        <v>0</v>
      </c>
    </row>
    <row r="1323" ht="15.75">
      <c r="N1323" s="86">
        <f t="shared" si="55"/>
        <v>0</v>
      </c>
    </row>
    <row r="1324" ht="15.75">
      <c r="N1324" s="86">
        <f t="shared" si="55"/>
        <v>0</v>
      </c>
    </row>
    <row r="1325" ht="15.75">
      <c r="N1325" s="86">
        <f t="shared" si="55"/>
        <v>0</v>
      </c>
    </row>
    <row r="1326" ht="15.75">
      <c r="N1326" s="86">
        <f t="shared" si="55"/>
        <v>0</v>
      </c>
    </row>
    <row r="1327" ht="15.75">
      <c r="N1327" s="86">
        <f t="shared" si="55"/>
        <v>0</v>
      </c>
    </row>
    <row r="1328" ht="15.75">
      <c r="N1328" s="86">
        <f t="shared" si="55"/>
        <v>0</v>
      </c>
    </row>
    <row r="1329" ht="15.75">
      <c r="N1329" s="86">
        <f t="shared" si="55"/>
        <v>0</v>
      </c>
    </row>
    <row r="1330" ht="15.75">
      <c r="N1330" s="86">
        <f t="shared" si="55"/>
        <v>0</v>
      </c>
    </row>
    <row r="1331" ht="15.75">
      <c r="N1331" s="86">
        <f t="shared" si="55"/>
        <v>0</v>
      </c>
    </row>
    <row r="1332" ht="15.75">
      <c r="N1332" s="86">
        <f t="shared" si="55"/>
        <v>0</v>
      </c>
    </row>
    <row r="1333" ht="15.75">
      <c r="N1333" s="86">
        <f t="shared" si="55"/>
        <v>0</v>
      </c>
    </row>
    <row r="1334" ht="15.75">
      <c r="N1334" s="86">
        <f t="shared" si="55"/>
        <v>0</v>
      </c>
    </row>
    <row r="1335" ht="15.75">
      <c r="N1335" s="86">
        <f t="shared" si="55"/>
        <v>0</v>
      </c>
    </row>
    <row r="1336" ht="15.75">
      <c r="N1336" s="86">
        <f t="shared" si="55"/>
        <v>0</v>
      </c>
    </row>
    <row r="1337" ht="15.75">
      <c r="N1337" s="86">
        <f t="shared" si="55"/>
        <v>0</v>
      </c>
    </row>
    <row r="1338" ht="15.75">
      <c r="N1338" s="86">
        <f t="shared" si="55"/>
        <v>0</v>
      </c>
    </row>
    <row r="1339" ht="15.75">
      <c r="N1339" s="86">
        <f t="shared" si="55"/>
        <v>0</v>
      </c>
    </row>
    <row r="1340" ht="15.75">
      <c r="N1340" s="86">
        <f t="shared" si="55"/>
        <v>0</v>
      </c>
    </row>
    <row r="1341" ht="15.75">
      <c r="N1341" s="86">
        <f t="shared" si="55"/>
        <v>0</v>
      </c>
    </row>
    <row r="1342" ht="15.75">
      <c r="N1342" s="86">
        <f t="shared" si="55"/>
        <v>0</v>
      </c>
    </row>
    <row r="1343" ht="15.75">
      <c r="N1343" s="86">
        <f t="shared" si="55"/>
        <v>0</v>
      </c>
    </row>
    <row r="1344" ht="15.75">
      <c r="N1344" s="86">
        <f t="shared" si="55"/>
        <v>0</v>
      </c>
    </row>
    <row r="1345" ht="15.75">
      <c r="N1345" s="86">
        <f t="shared" si="55"/>
        <v>0</v>
      </c>
    </row>
    <row r="1346" ht="15.75">
      <c r="N1346" s="86">
        <f aca="true" t="shared" si="56" ref="N1346:N1409">C1346+F1346</f>
        <v>0</v>
      </c>
    </row>
    <row r="1347" ht="15.75">
      <c r="N1347" s="86">
        <f t="shared" si="56"/>
        <v>0</v>
      </c>
    </row>
    <row r="1348" ht="15.75">
      <c r="N1348" s="86">
        <f t="shared" si="56"/>
        <v>0</v>
      </c>
    </row>
    <row r="1349" ht="15.75">
      <c r="N1349" s="86">
        <f t="shared" si="56"/>
        <v>0</v>
      </c>
    </row>
    <row r="1350" ht="15.75">
      <c r="N1350" s="86">
        <f t="shared" si="56"/>
        <v>0</v>
      </c>
    </row>
    <row r="1351" ht="15.75">
      <c r="N1351" s="86">
        <f t="shared" si="56"/>
        <v>0</v>
      </c>
    </row>
    <row r="1352" ht="15.75">
      <c r="N1352" s="86">
        <f t="shared" si="56"/>
        <v>0</v>
      </c>
    </row>
    <row r="1353" ht="15.75">
      <c r="N1353" s="86">
        <f t="shared" si="56"/>
        <v>0</v>
      </c>
    </row>
    <row r="1354" ht="15.75">
      <c r="N1354" s="86">
        <f t="shared" si="56"/>
        <v>0</v>
      </c>
    </row>
    <row r="1355" ht="15.75">
      <c r="N1355" s="86">
        <f t="shared" si="56"/>
        <v>0</v>
      </c>
    </row>
    <row r="1356" ht="15.75">
      <c r="N1356" s="86">
        <f t="shared" si="56"/>
        <v>0</v>
      </c>
    </row>
    <row r="1357" ht="15.75">
      <c r="N1357" s="86">
        <f t="shared" si="56"/>
        <v>0</v>
      </c>
    </row>
    <row r="1358" ht="15.75">
      <c r="N1358" s="86">
        <f t="shared" si="56"/>
        <v>0</v>
      </c>
    </row>
    <row r="1359" ht="15.75">
      <c r="N1359" s="86">
        <f t="shared" si="56"/>
        <v>0</v>
      </c>
    </row>
    <row r="1360" ht="15.75">
      <c r="N1360" s="86">
        <f t="shared" si="56"/>
        <v>0</v>
      </c>
    </row>
    <row r="1361" ht="15.75">
      <c r="N1361" s="86">
        <f t="shared" si="56"/>
        <v>0</v>
      </c>
    </row>
    <row r="1362" ht="15.75">
      <c r="N1362" s="86">
        <f t="shared" si="56"/>
        <v>0</v>
      </c>
    </row>
    <row r="1363" ht="15.75">
      <c r="N1363" s="86">
        <f t="shared" si="56"/>
        <v>0</v>
      </c>
    </row>
    <row r="1364" ht="15.75">
      <c r="N1364" s="86">
        <f t="shared" si="56"/>
        <v>0</v>
      </c>
    </row>
    <row r="1365" ht="15.75">
      <c r="N1365" s="86">
        <f t="shared" si="56"/>
        <v>0</v>
      </c>
    </row>
    <row r="1366" ht="15.75">
      <c r="N1366" s="86">
        <f t="shared" si="56"/>
        <v>0</v>
      </c>
    </row>
    <row r="1367" ht="15.75">
      <c r="N1367" s="86">
        <f t="shared" si="56"/>
        <v>0</v>
      </c>
    </row>
    <row r="1368" ht="15.75">
      <c r="N1368" s="86">
        <f t="shared" si="56"/>
        <v>0</v>
      </c>
    </row>
    <row r="1369" ht="15.75">
      <c r="N1369" s="86">
        <f t="shared" si="56"/>
        <v>0</v>
      </c>
    </row>
    <row r="1370" ht="15.75">
      <c r="N1370" s="86">
        <f t="shared" si="56"/>
        <v>0</v>
      </c>
    </row>
    <row r="1371" ht="15.75">
      <c r="N1371" s="86">
        <f t="shared" si="56"/>
        <v>0</v>
      </c>
    </row>
    <row r="1372" ht="15.75">
      <c r="N1372" s="86">
        <f t="shared" si="56"/>
        <v>0</v>
      </c>
    </row>
    <row r="1373" ht="15.75">
      <c r="N1373" s="86">
        <f t="shared" si="56"/>
        <v>0</v>
      </c>
    </row>
    <row r="1374" ht="15.75">
      <c r="N1374" s="86">
        <f t="shared" si="56"/>
        <v>0</v>
      </c>
    </row>
    <row r="1375" ht="15.75">
      <c r="N1375" s="86">
        <f t="shared" si="56"/>
        <v>0</v>
      </c>
    </row>
    <row r="1376" ht="15.75">
      <c r="N1376" s="86">
        <f t="shared" si="56"/>
        <v>0</v>
      </c>
    </row>
    <row r="1377" ht="15.75">
      <c r="N1377" s="86">
        <f t="shared" si="56"/>
        <v>0</v>
      </c>
    </row>
    <row r="1378" ht="15.75">
      <c r="N1378" s="86">
        <f t="shared" si="56"/>
        <v>0</v>
      </c>
    </row>
    <row r="1379" ht="15.75">
      <c r="N1379" s="86">
        <f t="shared" si="56"/>
        <v>0</v>
      </c>
    </row>
    <row r="1380" ht="15.75">
      <c r="N1380" s="86">
        <f t="shared" si="56"/>
        <v>0</v>
      </c>
    </row>
    <row r="1381" ht="15.75">
      <c r="N1381" s="86">
        <f t="shared" si="56"/>
        <v>0</v>
      </c>
    </row>
    <row r="1382" ht="15.75">
      <c r="N1382" s="86">
        <f t="shared" si="56"/>
        <v>0</v>
      </c>
    </row>
    <row r="1383" ht="15.75">
      <c r="N1383" s="86">
        <f t="shared" si="56"/>
        <v>0</v>
      </c>
    </row>
    <row r="1384" ht="15.75">
      <c r="N1384" s="86">
        <f t="shared" si="56"/>
        <v>0</v>
      </c>
    </row>
    <row r="1385" ht="15.75">
      <c r="N1385" s="86">
        <f t="shared" si="56"/>
        <v>0</v>
      </c>
    </row>
    <row r="1386" ht="15.75">
      <c r="N1386" s="86">
        <f t="shared" si="56"/>
        <v>0</v>
      </c>
    </row>
    <row r="1387" ht="15.75">
      <c r="N1387" s="86">
        <f t="shared" si="56"/>
        <v>0</v>
      </c>
    </row>
    <row r="1388" ht="15.75">
      <c r="N1388" s="86">
        <f t="shared" si="56"/>
        <v>0</v>
      </c>
    </row>
    <row r="1389" ht="15.75">
      <c r="N1389" s="86">
        <f t="shared" si="56"/>
        <v>0</v>
      </c>
    </row>
    <row r="1390" ht="15.75">
      <c r="N1390" s="86">
        <f t="shared" si="56"/>
        <v>0</v>
      </c>
    </row>
    <row r="1391" ht="15.75">
      <c r="N1391" s="86">
        <f t="shared" si="56"/>
        <v>0</v>
      </c>
    </row>
    <row r="1392" ht="15.75">
      <c r="N1392" s="86">
        <f t="shared" si="56"/>
        <v>0</v>
      </c>
    </row>
    <row r="1393" ht="15.75">
      <c r="N1393" s="86">
        <f t="shared" si="56"/>
        <v>0</v>
      </c>
    </row>
    <row r="1394" ht="15.75">
      <c r="N1394" s="86">
        <f t="shared" si="56"/>
        <v>0</v>
      </c>
    </row>
    <row r="1395" ht="15.75">
      <c r="N1395" s="86">
        <f t="shared" si="56"/>
        <v>0</v>
      </c>
    </row>
    <row r="1396" ht="15.75">
      <c r="N1396" s="86">
        <f t="shared" si="56"/>
        <v>0</v>
      </c>
    </row>
    <row r="1397" ht="15.75">
      <c r="N1397" s="86">
        <f t="shared" si="56"/>
        <v>0</v>
      </c>
    </row>
    <row r="1398" ht="15.75">
      <c r="N1398" s="86">
        <f t="shared" si="56"/>
        <v>0</v>
      </c>
    </row>
    <row r="1399" ht="15.75">
      <c r="N1399" s="86">
        <f t="shared" si="56"/>
        <v>0</v>
      </c>
    </row>
    <row r="1400" ht="15.75">
      <c r="N1400" s="86">
        <f t="shared" si="56"/>
        <v>0</v>
      </c>
    </row>
    <row r="1401" ht="15.75">
      <c r="N1401" s="86">
        <f t="shared" si="56"/>
        <v>0</v>
      </c>
    </row>
    <row r="1402" ht="15.75">
      <c r="N1402" s="86">
        <f t="shared" si="56"/>
        <v>0</v>
      </c>
    </row>
    <row r="1403" ht="15.75">
      <c r="N1403" s="86">
        <f t="shared" si="56"/>
        <v>0</v>
      </c>
    </row>
    <row r="1404" ht="15.75">
      <c r="N1404" s="86">
        <f t="shared" si="56"/>
        <v>0</v>
      </c>
    </row>
    <row r="1405" ht="15.75">
      <c r="N1405" s="86">
        <f t="shared" si="56"/>
        <v>0</v>
      </c>
    </row>
    <row r="1406" ht="15.75">
      <c r="N1406" s="86">
        <f t="shared" si="56"/>
        <v>0</v>
      </c>
    </row>
    <row r="1407" ht="15.75">
      <c r="N1407" s="86">
        <f t="shared" si="56"/>
        <v>0</v>
      </c>
    </row>
    <row r="1408" ht="15.75">
      <c r="N1408" s="86">
        <f t="shared" si="56"/>
        <v>0</v>
      </c>
    </row>
    <row r="1409" ht="15.75">
      <c r="N1409" s="86">
        <f t="shared" si="56"/>
        <v>0</v>
      </c>
    </row>
    <row r="1410" ht="15.75">
      <c r="N1410" s="86">
        <f aca="true" t="shared" si="57" ref="N1410:N1473">C1410+F1410</f>
        <v>0</v>
      </c>
    </row>
    <row r="1411" ht="15.75">
      <c r="N1411" s="86">
        <f t="shared" si="57"/>
        <v>0</v>
      </c>
    </row>
    <row r="1412" ht="15.75">
      <c r="N1412" s="86">
        <f t="shared" si="57"/>
        <v>0</v>
      </c>
    </row>
    <row r="1413" ht="15.75">
      <c r="N1413" s="86">
        <f t="shared" si="57"/>
        <v>0</v>
      </c>
    </row>
    <row r="1414" ht="15.75">
      <c r="N1414" s="86">
        <f t="shared" si="57"/>
        <v>0</v>
      </c>
    </row>
    <row r="1415" ht="15.75">
      <c r="N1415" s="86">
        <f t="shared" si="57"/>
        <v>0</v>
      </c>
    </row>
    <row r="1416" ht="15.75">
      <c r="N1416" s="86">
        <f t="shared" si="57"/>
        <v>0</v>
      </c>
    </row>
    <row r="1417" ht="15.75">
      <c r="N1417" s="86">
        <f t="shared" si="57"/>
        <v>0</v>
      </c>
    </row>
    <row r="1418" ht="15.75">
      <c r="N1418" s="86">
        <f t="shared" si="57"/>
        <v>0</v>
      </c>
    </row>
    <row r="1419" ht="15.75">
      <c r="N1419" s="86">
        <f t="shared" si="57"/>
        <v>0</v>
      </c>
    </row>
    <row r="1420" ht="15.75">
      <c r="N1420" s="86">
        <f t="shared" si="57"/>
        <v>0</v>
      </c>
    </row>
    <row r="1421" ht="15.75">
      <c r="N1421" s="86">
        <f t="shared" si="57"/>
        <v>0</v>
      </c>
    </row>
    <row r="1422" ht="15.75">
      <c r="N1422" s="86">
        <f t="shared" si="57"/>
        <v>0</v>
      </c>
    </row>
    <row r="1423" ht="15.75">
      <c r="N1423" s="86">
        <f t="shared" si="57"/>
        <v>0</v>
      </c>
    </row>
    <row r="1424" ht="15.75">
      <c r="N1424" s="86">
        <f t="shared" si="57"/>
        <v>0</v>
      </c>
    </row>
    <row r="1425" ht="15.75">
      <c r="N1425" s="86">
        <f t="shared" si="57"/>
        <v>0</v>
      </c>
    </row>
    <row r="1426" ht="15.75">
      <c r="N1426" s="86">
        <f t="shared" si="57"/>
        <v>0</v>
      </c>
    </row>
    <row r="1427" ht="15.75">
      <c r="N1427" s="86">
        <f t="shared" si="57"/>
        <v>0</v>
      </c>
    </row>
    <row r="1428" ht="15.75">
      <c r="N1428" s="86">
        <f t="shared" si="57"/>
        <v>0</v>
      </c>
    </row>
    <row r="1429" ht="15.75">
      <c r="N1429" s="86">
        <f t="shared" si="57"/>
        <v>0</v>
      </c>
    </row>
    <row r="1430" ht="15.75">
      <c r="N1430" s="86">
        <f t="shared" si="57"/>
        <v>0</v>
      </c>
    </row>
    <row r="1431" ht="15.75">
      <c r="N1431" s="86">
        <f t="shared" si="57"/>
        <v>0</v>
      </c>
    </row>
    <row r="1432" ht="15.75">
      <c r="N1432" s="86">
        <f t="shared" si="57"/>
        <v>0</v>
      </c>
    </row>
    <row r="1433" ht="15.75">
      <c r="N1433" s="86">
        <f t="shared" si="57"/>
        <v>0</v>
      </c>
    </row>
    <row r="1434" ht="15.75">
      <c r="N1434" s="86">
        <f t="shared" si="57"/>
        <v>0</v>
      </c>
    </row>
    <row r="1435" ht="15.75">
      <c r="N1435" s="86">
        <f t="shared" si="57"/>
        <v>0</v>
      </c>
    </row>
    <row r="1436" ht="15.75">
      <c r="N1436" s="86">
        <f t="shared" si="57"/>
        <v>0</v>
      </c>
    </row>
    <row r="1437" ht="15.75">
      <c r="N1437" s="86">
        <f t="shared" si="57"/>
        <v>0</v>
      </c>
    </row>
    <row r="1438" ht="15.75">
      <c r="N1438" s="86">
        <f t="shared" si="57"/>
        <v>0</v>
      </c>
    </row>
    <row r="1439" ht="15.75">
      <c r="N1439" s="86">
        <f t="shared" si="57"/>
        <v>0</v>
      </c>
    </row>
    <row r="1440" ht="15.75">
      <c r="N1440" s="86">
        <f t="shared" si="57"/>
        <v>0</v>
      </c>
    </row>
    <row r="1441" ht="15.75">
      <c r="N1441" s="86">
        <f t="shared" si="57"/>
        <v>0</v>
      </c>
    </row>
    <row r="1442" ht="15.75">
      <c r="N1442" s="86">
        <f t="shared" si="57"/>
        <v>0</v>
      </c>
    </row>
    <row r="1443" ht="15.75">
      <c r="N1443" s="86">
        <f t="shared" si="57"/>
        <v>0</v>
      </c>
    </row>
    <row r="1444" ht="15.75">
      <c r="N1444" s="86">
        <f t="shared" si="57"/>
        <v>0</v>
      </c>
    </row>
    <row r="1445" ht="15.75">
      <c r="N1445" s="86">
        <f t="shared" si="57"/>
        <v>0</v>
      </c>
    </row>
    <row r="1446" ht="15.75">
      <c r="N1446" s="86">
        <f t="shared" si="57"/>
        <v>0</v>
      </c>
    </row>
    <row r="1447" ht="15.75">
      <c r="N1447" s="86">
        <f t="shared" si="57"/>
        <v>0</v>
      </c>
    </row>
    <row r="1448" ht="15.75">
      <c r="N1448" s="86">
        <f t="shared" si="57"/>
        <v>0</v>
      </c>
    </row>
    <row r="1449" ht="15.75">
      <c r="N1449" s="86">
        <f t="shared" si="57"/>
        <v>0</v>
      </c>
    </row>
    <row r="1450" ht="15.75">
      <c r="N1450" s="86">
        <f t="shared" si="57"/>
        <v>0</v>
      </c>
    </row>
    <row r="1451" ht="15.75">
      <c r="N1451" s="86">
        <f t="shared" si="57"/>
        <v>0</v>
      </c>
    </row>
    <row r="1452" ht="15.75">
      <c r="N1452" s="86">
        <f t="shared" si="57"/>
        <v>0</v>
      </c>
    </row>
    <row r="1453" ht="15.75">
      <c r="N1453" s="86">
        <f t="shared" si="57"/>
        <v>0</v>
      </c>
    </row>
    <row r="1454" ht="15.75">
      <c r="N1454" s="86">
        <f t="shared" si="57"/>
        <v>0</v>
      </c>
    </row>
    <row r="1455" ht="15.75">
      <c r="N1455" s="86">
        <f t="shared" si="57"/>
        <v>0</v>
      </c>
    </row>
    <row r="1456" ht="15.75">
      <c r="N1456" s="86">
        <f t="shared" si="57"/>
        <v>0</v>
      </c>
    </row>
    <row r="1457" ht="15.75">
      <c r="N1457" s="86">
        <f t="shared" si="57"/>
        <v>0</v>
      </c>
    </row>
    <row r="1458" ht="15.75">
      <c r="N1458" s="86">
        <f t="shared" si="57"/>
        <v>0</v>
      </c>
    </row>
    <row r="1459" ht="15.75">
      <c r="N1459" s="86">
        <f t="shared" si="57"/>
        <v>0</v>
      </c>
    </row>
    <row r="1460" ht="15.75">
      <c r="N1460" s="86">
        <f t="shared" si="57"/>
        <v>0</v>
      </c>
    </row>
    <row r="1461" ht="15.75">
      <c r="N1461" s="86">
        <f t="shared" si="57"/>
        <v>0</v>
      </c>
    </row>
    <row r="1462" ht="15.75">
      <c r="N1462" s="86">
        <f t="shared" si="57"/>
        <v>0</v>
      </c>
    </row>
    <row r="1463" ht="15.75">
      <c r="N1463" s="86">
        <f t="shared" si="57"/>
        <v>0</v>
      </c>
    </row>
    <row r="1464" ht="15.75">
      <c r="N1464" s="86">
        <f t="shared" si="57"/>
        <v>0</v>
      </c>
    </row>
    <row r="1465" ht="15.75">
      <c r="N1465" s="86">
        <f t="shared" si="57"/>
        <v>0</v>
      </c>
    </row>
    <row r="1466" ht="15.75">
      <c r="N1466" s="86">
        <f t="shared" si="57"/>
        <v>0</v>
      </c>
    </row>
    <row r="1467" ht="15.75">
      <c r="N1467" s="86">
        <f t="shared" si="57"/>
        <v>0</v>
      </c>
    </row>
    <row r="1468" ht="15.75">
      <c r="N1468" s="86">
        <f t="shared" si="57"/>
        <v>0</v>
      </c>
    </row>
    <row r="1469" ht="15.75">
      <c r="N1469" s="86">
        <f t="shared" si="57"/>
        <v>0</v>
      </c>
    </row>
    <row r="1470" ht="15.75">
      <c r="N1470" s="86">
        <f t="shared" si="57"/>
        <v>0</v>
      </c>
    </row>
    <row r="1471" ht="15.75">
      <c r="N1471" s="86">
        <f t="shared" si="57"/>
        <v>0</v>
      </c>
    </row>
    <row r="1472" ht="15.75">
      <c r="N1472" s="86">
        <f t="shared" si="57"/>
        <v>0</v>
      </c>
    </row>
    <row r="1473" ht="15.75">
      <c r="N1473" s="86">
        <f t="shared" si="57"/>
        <v>0</v>
      </c>
    </row>
    <row r="1474" ht="15.75">
      <c r="N1474" s="86">
        <f aca="true" t="shared" si="58" ref="N1474:N1537">C1474+F1474</f>
        <v>0</v>
      </c>
    </row>
    <row r="1475" ht="15.75">
      <c r="N1475" s="86">
        <f t="shared" si="58"/>
        <v>0</v>
      </c>
    </row>
    <row r="1476" ht="15.75">
      <c r="N1476" s="86">
        <f t="shared" si="58"/>
        <v>0</v>
      </c>
    </row>
    <row r="1477" ht="15.75">
      <c r="N1477" s="86">
        <f t="shared" si="58"/>
        <v>0</v>
      </c>
    </row>
    <row r="1478" ht="15.75">
      <c r="N1478" s="86">
        <f t="shared" si="58"/>
        <v>0</v>
      </c>
    </row>
    <row r="1479" ht="15.75">
      <c r="N1479" s="86">
        <f t="shared" si="58"/>
        <v>0</v>
      </c>
    </row>
    <row r="1480" ht="15.75">
      <c r="N1480" s="86">
        <f t="shared" si="58"/>
        <v>0</v>
      </c>
    </row>
    <row r="1481" ht="15.75">
      <c r="N1481" s="86">
        <f t="shared" si="58"/>
        <v>0</v>
      </c>
    </row>
    <row r="1482" ht="15.75">
      <c r="N1482" s="86">
        <f t="shared" si="58"/>
        <v>0</v>
      </c>
    </row>
    <row r="1483" ht="15.75">
      <c r="N1483" s="86">
        <f t="shared" si="58"/>
        <v>0</v>
      </c>
    </row>
    <row r="1484" ht="15.75">
      <c r="N1484" s="86">
        <f t="shared" si="58"/>
        <v>0</v>
      </c>
    </row>
    <row r="1485" ht="15.75">
      <c r="N1485" s="86">
        <f t="shared" si="58"/>
        <v>0</v>
      </c>
    </row>
    <row r="1486" ht="15.75">
      <c r="N1486" s="86">
        <f t="shared" si="58"/>
        <v>0</v>
      </c>
    </row>
    <row r="1487" ht="15.75">
      <c r="N1487" s="86">
        <f t="shared" si="58"/>
        <v>0</v>
      </c>
    </row>
    <row r="1488" ht="15.75">
      <c r="N1488" s="86">
        <f t="shared" si="58"/>
        <v>0</v>
      </c>
    </row>
    <row r="1489" ht="15.75">
      <c r="N1489" s="86">
        <f t="shared" si="58"/>
        <v>0</v>
      </c>
    </row>
    <row r="1490" ht="15.75">
      <c r="N1490" s="86">
        <f t="shared" si="58"/>
        <v>0</v>
      </c>
    </row>
    <row r="1491" ht="15.75">
      <c r="N1491" s="86">
        <f t="shared" si="58"/>
        <v>0</v>
      </c>
    </row>
    <row r="1492" ht="15.75">
      <c r="N1492" s="86">
        <f t="shared" si="58"/>
        <v>0</v>
      </c>
    </row>
    <row r="1493" ht="15.75">
      <c r="N1493" s="86">
        <f t="shared" si="58"/>
        <v>0</v>
      </c>
    </row>
    <row r="1494" ht="15.75">
      <c r="N1494" s="86">
        <f t="shared" si="58"/>
        <v>0</v>
      </c>
    </row>
    <row r="1495" ht="15.75">
      <c r="N1495" s="86">
        <f t="shared" si="58"/>
        <v>0</v>
      </c>
    </row>
    <row r="1496" ht="15.75">
      <c r="N1496" s="86">
        <f t="shared" si="58"/>
        <v>0</v>
      </c>
    </row>
    <row r="1497" ht="15.75">
      <c r="N1497" s="86">
        <f t="shared" si="58"/>
        <v>0</v>
      </c>
    </row>
    <row r="1498" ht="15.75">
      <c r="N1498" s="86">
        <f t="shared" si="58"/>
        <v>0</v>
      </c>
    </row>
    <row r="1499" ht="15.75">
      <c r="N1499" s="86">
        <f t="shared" si="58"/>
        <v>0</v>
      </c>
    </row>
    <row r="1500" ht="15.75">
      <c r="N1500" s="86">
        <f t="shared" si="58"/>
        <v>0</v>
      </c>
    </row>
    <row r="1501" ht="15.75">
      <c r="N1501" s="86">
        <f t="shared" si="58"/>
        <v>0</v>
      </c>
    </row>
    <row r="1502" ht="15.75">
      <c r="N1502" s="86">
        <f t="shared" si="58"/>
        <v>0</v>
      </c>
    </row>
    <row r="1503" ht="15.75">
      <c r="N1503" s="86">
        <f t="shared" si="58"/>
        <v>0</v>
      </c>
    </row>
    <row r="1504" ht="15.75">
      <c r="N1504" s="86">
        <f t="shared" si="58"/>
        <v>0</v>
      </c>
    </row>
    <row r="1505" ht="15.75">
      <c r="N1505" s="86">
        <f t="shared" si="58"/>
        <v>0</v>
      </c>
    </row>
    <row r="1506" ht="15.75">
      <c r="N1506" s="86">
        <f t="shared" si="58"/>
        <v>0</v>
      </c>
    </row>
    <row r="1507" ht="15.75">
      <c r="N1507" s="86">
        <f t="shared" si="58"/>
        <v>0</v>
      </c>
    </row>
    <row r="1508" ht="15.75">
      <c r="N1508" s="86">
        <f t="shared" si="58"/>
        <v>0</v>
      </c>
    </row>
    <row r="1509" ht="15.75">
      <c r="N1509" s="86">
        <f t="shared" si="58"/>
        <v>0</v>
      </c>
    </row>
    <row r="1510" ht="15.75">
      <c r="N1510" s="86">
        <f t="shared" si="58"/>
        <v>0</v>
      </c>
    </row>
    <row r="1511" ht="15.75">
      <c r="N1511" s="86">
        <f t="shared" si="58"/>
        <v>0</v>
      </c>
    </row>
    <row r="1512" ht="15.75">
      <c r="N1512" s="86">
        <f t="shared" si="58"/>
        <v>0</v>
      </c>
    </row>
    <row r="1513" ht="15.75">
      <c r="N1513" s="86">
        <f t="shared" si="58"/>
        <v>0</v>
      </c>
    </row>
    <row r="1514" ht="15.75">
      <c r="N1514" s="86">
        <f t="shared" si="58"/>
        <v>0</v>
      </c>
    </row>
    <row r="1515" ht="15.75">
      <c r="N1515" s="86">
        <f t="shared" si="58"/>
        <v>0</v>
      </c>
    </row>
    <row r="1516" ht="15.75">
      <c r="N1516" s="86">
        <f t="shared" si="58"/>
        <v>0</v>
      </c>
    </row>
    <row r="1517" ht="15.75">
      <c r="N1517" s="86">
        <f t="shared" si="58"/>
        <v>0</v>
      </c>
    </row>
    <row r="1518" ht="15.75">
      <c r="N1518" s="86">
        <f t="shared" si="58"/>
        <v>0</v>
      </c>
    </row>
    <row r="1519" ht="15.75">
      <c r="N1519" s="86">
        <f t="shared" si="58"/>
        <v>0</v>
      </c>
    </row>
    <row r="1520" ht="15.75">
      <c r="N1520" s="86">
        <f t="shared" si="58"/>
        <v>0</v>
      </c>
    </row>
    <row r="1521" ht="15.75">
      <c r="N1521" s="86">
        <f t="shared" si="58"/>
        <v>0</v>
      </c>
    </row>
    <row r="1522" ht="15.75">
      <c r="N1522" s="86">
        <f t="shared" si="58"/>
        <v>0</v>
      </c>
    </row>
    <row r="1523" ht="15.75">
      <c r="N1523" s="86">
        <f t="shared" si="58"/>
        <v>0</v>
      </c>
    </row>
    <row r="1524" ht="15.75">
      <c r="N1524" s="86">
        <f t="shared" si="58"/>
        <v>0</v>
      </c>
    </row>
    <row r="1525" ht="15.75">
      <c r="N1525" s="86">
        <f t="shared" si="58"/>
        <v>0</v>
      </c>
    </row>
    <row r="1526" ht="15.75">
      <c r="N1526" s="86">
        <f t="shared" si="58"/>
        <v>0</v>
      </c>
    </row>
    <row r="1527" ht="15.75">
      <c r="N1527" s="86">
        <f t="shared" si="58"/>
        <v>0</v>
      </c>
    </row>
    <row r="1528" ht="15.75">
      <c r="N1528" s="86">
        <f t="shared" si="58"/>
        <v>0</v>
      </c>
    </row>
    <row r="1529" ht="15.75">
      <c r="N1529" s="86">
        <f t="shared" si="58"/>
        <v>0</v>
      </c>
    </row>
    <row r="1530" ht="15.75">
      <c r="N1530" s="86">
        <f t="shared" si="58"/>
        <v>0</v>
      </c>
    </row>
    <row r="1531" ht="15.75">
      <c r="N1531" s="86">
        <f t="shared" si="58"/>
        <v>0</v>
      </c>
    </row>
    <row r="1532" ht="15.75">
      <c r="N1532" s="86">
        <f t="shared" si="58"/>
        <v>0</v>
      </c>
    </row>
    <row r="1533" ht="15.75">
      <c r="N1533" s="86">
        <f t="shared" si="58"/>
        <v>0</v>
      </c>
    </row>
    <row r="1534" ht="15.75">
      <c r="N1534" s="86">
        <f t="shared" si="58"/>
        <v>0</v>
      </c>
    </row>
    <row r="1535" ht="15.75">
      <c r="N1535" s="86">
        <f t="shared" si="58"/>
        <v>0</v>
      </c>
    </row>
    <row r="1536" ht="15.75">
      <c r="N1536" s="86">
        <f t="shared" si="58"/>
        <v>0</v>
      </c>
    </row>
    <row r="1537" ht="15.75">
      <c r="N1537" s="86">
        <f t="shared" si="58"/>
        <v>0</v>
      </c>
    </row>
    <row r="1538" ht="15.75">
      <c r="N1538" s="86">
        <f aca="true" t="shared" si="59" ref="N1538:N1601">C1538+F1538</f>
        <v>0</v>
      </c>
    </row>
    <row r="1539" ht="15.75">
      <c r="N1539" s="86">
        <f t="shared" si="59"/>
        <v>0</v>
      </c>
    </row>
    <row r="1540" ht="15.75">
      <c r="N1540" s="86">
        <f t="shared" si="59"/>
        <v>0</v>
      </c>
    </row>
    <row r="1541" ht="15.75">
      <c r="N1541" s="86">
        <f t="shared" si="59"/>
        <v>0</v>
      </c>
    </row>
    <row r="1542" ht="15.75">
      <c r="N1542" s="86">
        <f t="shared" si="59"/>
        <v>0</v>
      </c>
    </row>
    <row r="1543" ht="15.75">
      <c r="N1543" s="86">
        <f t="shared" si="59"/>
        <v>0</v>
      </c>
    </row>
    <row r="1544" ht="15.75">
      <c r="N1544" s="86">
        <f t="shared" si="59"/>
        <v>0</v>
      </c>
    </row>
    <row r="1545" ht="15.75">
      <c r="N1545" s="86">
        <f t="shared" si="59"/>
        <v>0</v>
      </c>
    </row>
    <row r="1546" ht="15.75">
      <c r="N1546" s="86">
        <f t="shared" si="59"/>
        <v>0</v>
      </c>
    </row>
    <row r="1547" ht="15.75">
      <c r="N1547" s="86">
        <f t="shared" si="59"/>
        <v>0</v>
      </c>
    </row>
    <row r="1548" ht="15.75">
      <c r="N1548" s="86">
        <f t="shared" si="59"/>
        <v>0</v>
      </c>
    </row>
    <row r="1549" ht="15.75">
      <c r="N1549" s="86">
        <f t="shared" si="59"/>
        <v>0</v>
      </c>
    </row>
    <row r="1550" ht="15.75">
      <c r="N1550" s="86">
        <f t="shared" si="59"/>
        <v>0</v>
      </c>
    </row>
    <row r="1551" ht="15.75">
      <c r="N1551" s="86">
        <f t="shared" si="59"/>
        <v>0</v>
      </c>
    </row>
    <row r="1552" ht="15.75">
      <c r="N1552" s="86">
        <f t="shared" si="59"/>
        <v>0</v>
      </c>
    </row>
    <row r="1553" ht="15.75">
      <c r="N1553" s="86">
        <f t="shared" si="59"/>
        <v>0</v>
      </c>
    </row>
    <row r="1554" ht="15.75">
      <c r="N1554" s="86">
        <f t="shared" si="59"/>
        <v>0</v>
      </c>
    </row>
    <row r="1555" ht="15.75">
      <c r="N1555" s="86">
        <f t="shared" si="59"/>
        <v>0</v>
      </c>
    </row>
    <row r="1556" ht="15.75">
      <c r="N1556" s="86">
        <f t="shared" si="59"/>
        <v>0</v>
      </c>
    </row>
    <row r="1557" ht="15.75">
      <c r="N1557" s="86">
        <f t="shared" si="59"/>
        <v>0</v>
      </c>
    </row>
    <row r="1558" ht="15.75">
      <c r="N1558" s="86">
        <f t="shared" si="59"/>
        <v>0</v>
      </c>
    </row>
    <row r="1559" ht="15.75">
      <c r="N1559" s="86">
        <f t="shared" si="59"/>
        <v>0</v>
      </c>
    </row>
    <row r="1560" ht="15.75">
      <c r="N1560" s="86">
        <f t="shared" si="59"/>
        <v>0</v>
      </c>
    </row>
    <row r="1561" ht="15.75">
      <c r="N1561" s="86">
        <f t="shared" si="59"/>
        <v>0</v>
      </c>
    </row>
    <row r="1562" ht="15.75">
      <c r="N1562" s="86">
        <f t="shared" si="59"/>
        <v>0</v>
      </c>
    </row>
    <row r="1563" ht="15.75">
      <c r="N1563" s="86">
        <f t="shared" si="59"/>
        <v>0</v>
      </c>
    </row>
    <row r="1564" ht="15.75">
      <c r="N1564" s="86">
        <f t="shared" si="59"/>
        <v>0</v>
      </c>
    </row>
    <row r="1565" ht="15.75">
      <c r="N1565" s="86">
        <f t="shared" si="59"/>
        <v>0</v>
      </c>
    </row>
    <row r="1566" ht="15.75">
      <c r="N1566" s="86">
        <f t="shared" si="59"/>
        <v>0</v>
      </c>
    </row>
    <row r="1567" ht="15.75">
      <c r="N1567" s="86">
        <f t="shared" si="59"/>
        <v>0</v>
      </c>
    </row>
    <row r="1568" ht="15.75">
      <c r="N1568" s="86">
        <f t="shared" si="59"/>
        <v>0</v>
      </c>
    </row>
    <row r="1569" ht="15.75">
      <c r="N1569" s="86">
        <f t="shared" si="59"/>
        <v>0</v>
      </c>
    </row>
    <row r="1570" ht="15.75">
      <c r="N1570" s="86">
        <f t="shared" si="59"/>
        <v>0</v>
      </c>
    </row>
    <row r="1571" ht="15.75">
      <c r="N1571" s="86">
        <f t="shared" si="59"/>
        <v>0</v>
      </c>
    </row>
    <row r="1572" ht="15.75">
      <c r="N1572" s="86">
        <f t="shared" si="59"/>
        <v>0</v>
      </c>
    </row>
    <row r="1573" ht="15.75">
      <c r="N1573" s="86">
        <f t="shared" si="59"/>
        <v>0</v>
      </c>
    </row>
    <row r="1574" ht="15.75">
      <c r="N1574" s="86">
        <f t="shared" si="59"/>
        <v>0</v>
      </c>
    </row>
    <row r="1575" ht="15.75">
      <c r="N1575" s="86">
        <f t="shared" si="59"/>
        <v>0</v>
      </c>
    </row>
    <row r="1576" ht="15.75">
      <c r="N1576" s="86">
        <f t="shared" si="59"/>
        <v>0</v>
      </c>
    </row>
    <row r="1577" ht="15.75">
      <c r="N1577" s="86">
        <f t="shared" si="59"/>
        <v>0</v>
      </c>
    </row>
    <row r="1578" ht="15.75">
      <c r="N1578" s="86">
        <f t="shared" si="59"/>
        <v>0</v>
      </c>
    </row>
    <row r="1579" ht="15.75">
      <c r="N1579" s="86">
        <f t="shared" si="59"/>
        <v>0</v>
      </c>
    </row>
    <row r="1580" ht="15.75">
      <c r="N1580" s="86">
        <f t="shared" si="59"/>
        <v>0</v>
      </c>
    </row>
    <row r="1581" ht="15.75">
      <c r="N1581" s="86">
        <f t="shared" si="59"/>
        <v>0</v>
      </c>
    </row>
    <row r="1582" ht="15.75">
      <c r="N1582" s="86">
        <f t="shared" si="59"/>
        <v>0</v>
      </c>
    </row>
    <row r="1583" ht="15.75">
      <c r="N1583" s="86">
        <f t="shared" si="59"/>
        <v>0</v>
      </c>
    </row>
    <row r="1584" ht="15.75">
      <c r="N1584" s="86">
        <f t="shared" si="59"/>
        <v>0</v>
      </c>
    </row>
    <row r="1585" ht="15.75">
      <c r="N1585" s="86">
        <f t="shared" si="59"/>
        <v>0</v>
      </c>
    </row>
    <row r="1586" ht="15.75">
      <c r="N1586" s="86">
        <f t="shared" si="59"/>
        <v>0</v>
      </c>
    </row>
    <row r="1587" ht="15.75">
      <c r="N1587" s="86">
        <f t="shared" si="59"/>
        <v>0</v>
      </c>
    </row>
    <row r="1588" ht="15.75">
      <c r="N1588" s="86">
        <f t="shared" si="59"/>
        <v>0</v>
      </c>
    </row>
    <row r="1589" ht="15.75">
      <c r="N1589" s="86">
        <f t="shared" si="59"/>
        <v>0</v>
      </c>
    </row>
    <row r="1590" ht="15.75">
      <c r="N1590" s="86">
        <f t="shared" si="59"/>
        <v>0</v>
      </c>
    </row>
    <row r="1591" ht="15.75">
      <c r="N1591" s="86">
        <f t="shared" si="59"/>
        <v>0</v>
      </c>
    </row>
    <row r="1592" ht="15.75">
      <c r="N1592" s="86">
        <f t="shared" si="59"/>
        <v>0</v>
      </c>
    </row>
    <row r="1593" ht="15.75">
      <c r="N1593" s="86">
        <f t="shared" si="59"/>
        <v>0</v>
      </c>
    </row>
    <row r="1594" ht="15.75">
      <c r="N1594" s="86">
        <f t="shared" si="59"/>
        <v>0</v>
      </c>
    </row>
    <row r="1595" ht="15.75">
      <c r="N1595" s="86">
        <f t="shared" si="59"/>
        <v>0</v>
      </c>
    </row>
    <row r="1596" ht="15.75">
      <c r="N1596" s="86">
        <f t="shared" si="59"/>
        <v>0</v>
      </c>
    </row>
    <row r="1597" ht="15.75">
      <c r="N1597" s="86">
        <f t="shared" si="59"/>
        <v>0</v>
      </c>
    </row>
    <row r="1598" ht="15.75">
      <c r="N1598" s="86">
        <f t="shared" si="59"/>
        <v>0</v>
      </c>
    </row>
    <row r="1599" ht="15.75">
      <c r="N1599" s="86">
        <f t="shared" si="59"/>
        <v>0</v>
      </c>
    </row>
    <row r="1600" ht="15.75">
      <c r="N1600" s="86">
        <f t="shared" si="59"/>
        <v>0</v>
      </c>
    </row>
    <row r="1601" ht="15.75">
      <c r="N1601" s="86">
        <f t="shared" si="59"/>
        <v>0</v>
      </c>
    </row>
    <row r="1602" ht="15.75">
      <c r="N1602" s="86">
        <f aca="true" t="shared" si="60" ref="N1602:N1665">C1602+F1602</f>
        <v>0</v>
      </c>
    </row>
    <row r="1603" ht="15.75">
      <c r="N1603" s="86">
        <f t="shared" si="60"/>
        <v>0</v>
      </c>
    </row>
    <row r="1604" ht="15.75">
      <c r="N1604" s="86">
        <f t="shared" si="60"/>
        <v>0</v>
      </c>
    </row>
    <row r="1605" ht="15.75">
      <c r="N1605" s="86">
        <f t="shared" si="60"/>
        <v>0</v>
      </c>
    </row>
    <row r="1606" ht="15.75">
      <c r="N1606" s="86">
        <f t="shared" si="60"/>
        <v>0</v>
      </c>
    </row>
    <row r="1607" ht="15.75">
      <c r="N1607" s="86">
        <f t="shared" si="60"/>
        <v>0</v>
      </c>
    </row>
    <row r="1608" ht="15.75">
      <c r="N1608" s="86">
        <f t="shared" si="60"/>
        <v>0</v>
      </c>
    </row>
    <row r="1609" ht="15.75">
      <c r="N1609" s="86">
        <f t="shared" si="60"/>
        <v>0</v>
      </c>
    </row>
    <row r="1610" ht="15.75">
      <c r="N1610" s="86">
        <f t="shared" si="60"/>
        <v>0</v>
      </c>
    </row>
    <row r="1611" ht="15.75">
      <c r="N1611" s="86">
        <f t="shared" si="60"/>
        <v>0</v>
      </c>
    </row>
    <row r="1612" ht="15.75">
      <c r="N1612" s="86">
        <f t="shared" si="60"/>
        <v>0</v>
      </c>
    </row>
    <row r="1613" ht="15.75">
      <c r="N1613" s="86">
        <f t="shared" si="60"/>
        <v>0</v>
      </c>
    </row>
    <row r="1614" ht="15.75">
      <c r="N1614" s="86">
        <f t="shared" si="60"/>
        <v>0</v>
      </c>
    </row>
    <row r="1615" ht="15.75">
      <c r="N1615" s="86">
        <f t="shared" si="60"/>
        <v>0</v>
      </c>
    </row>
    <row r="1616" ht="15.75">
      <c r="N1616" s="86">
        <f t="shared" si="60"/>
        <v>0</v>
      </c>
    </row>
    <row r="1617" ht="15.75">
      <c r="N1617" s="86">
        <f t="shared" si="60"/>
        <v>0</v>
      </c>
    </row>
    <row r="1618" ht="15.75">
      <c r="N1618" s="86">
        <f t="shared" si="60"/>
        <v>0</v>
      </c>
    </row>
    <row r="1619" ht="15.75">
      <c r="N1619" s="86">
        <f t="shared" si="60"/>
        <v>0</v>
      </c>
    </row>
    <row r="1620" ht="15.75">
      <c r="N1620" s="86">
        <f t="shared" si="60"/>
        <v>0</v>
      </c>
    </row>
    <row r="1621" ht="15.75">
      <c r="N1621" s="86">
        <f t="shared" si="60"/>
        <v>0</v>
      </c>
    </row>
    <row r="1622" ht="15.75">
      <c r="N1622" s="86">
        <f t="shared" si="60"/>
        <v>0</v>
      </c>
    </row>
    <row r="1623" ht="15.75">
      <c r="N1623" s="86">
        <f t="shared" si="60"/>
        <v>0</v>
      </c>
    </row>
    <row r="1624" ht="15.75">
      <c r="N1624" s="86">
        <f t="shared" si="60"/>
        <v>0</v>
      </c>
    </row>
    <row r="1625" ht="15.75">
      <c r="N1625" s="86">
        <f t="shared" si="60"/>
        <v>0</v>
      </c>
    </row>
    <row r="1626" ht="15.75">
      <c r="N1626" s="86">
        <f t="shared" si="60"/>
        <v>0</v>
      </c>
    </row>
    <row r="1627" ht="15.75">
      <c r="N1627" s="86">
        <f t="shared" si="60"/>
        <v>0</v>
      </c>
    </row>
    <row r="1628" ht="15.75">
      <c r="N1628" s="86">
        <f t="shared" si="60"/>
        <v>0</v>
      </c>
    </row>
    <row r="1629" ht="15.75">
      <c r="N1629" s="86">
        <f t="shared" si="60"/>
        <v>0</v>
      </c>
    </row>
    <row r="1630" ht="15.75">
      <c r="N1630" s="86">
        <f t="shared" si="60"/>
        <v>0</v>
      </c>
    </row>
    <row r="1631" ht="15.75">
      <c r="N1631" s="86">
        <f t="shared" si="60"/>
        <v>0</v>
      </c>
    </row>
    <row r="1632" ht="15.75">
      <c r="N1632" s="86">
        <f t="shared" si="60"/>
        <v>0</v>
      </c>
    </row>
    <row r="1633" ht="15.75">
      <c r="N1633" s="86">
        <f t="shared" si="60"/>
        <v>0</v>
      </c>
    </row>
    <row r="1634" ht="15.75">
      <c r="N1634" s="86">
        <f t="shared" si="60"/>
        <v>0</v>
      </c>
    </row>
    <row r="1635" ht="15.75">
      <c r="N1635" s="86">
        <f t="shared" si="60"/>
        <v>0</v>
      </c>
    </row>
    <row r="1636" ht="15.75">
      <c r="N1636" s="86">
        <f t="shared" si="60"/>
        <v>0</v>
      </c>
    </row>
    <row r="1637" ht="15.75">
      <c r="N1637" s="86">
        <f t="shared" si="60"/>
        <v>0</v>
      </c>
    </row>
    <row r="1638" ht="15.75">
      <c r="N1638" s="86">
        <f t="shared" si="60"/>
        <v>0</v>
      </c>
    </row>
    <row r="1639" ht="15.75">
      <c r="N1639" s="86">
        <f t="shared" si="60"/>
        <v>0</v>
      </c>
    </row>
    <row r="1640" ht="15.75">
      <c r="N1640" s="86">
        <f t="shared" si="60"/>
        <v>0</v>
      </c>
    </row>
    <row r="1641" ht="15.75">
      <c r="N1641" s="86">
        <f t="shared" si="60"/>
        <v>0</v>
      </c>
    </row>
    <row r="1642" ht="15.75">
      <c r="N1642" s="86">
        <f t="shared" si="60"/>
        <v>0</v>
      </c>
    </row>
    <row r="1643" ht="15.75">
      <c r="N1643" s="86">
        <f t="shared" si="60"/>
        <v>0</v>
      </c>
    </row>
    <row r="1644" ht="15.75">
      <c r="N1644" s="86">
        <f t="shared" si="60"/>
        <v>0</v>
      </c>
    </row>
    <row r="1645" ht="15.75">
      <c r="N1645" s="86">
        <f t="shared" si="60"/>
        <v>0</v>
      </c>
    </row>
    <row r="1646" ht="15.75">
      <c r="N1646" s="86">
        <f t="shared" si="60"/>
        <v>0</v>
      </c>
    </row>
    <row r="1647" ht="15.75">
      <c r="N1647" s="86">
        <f t="shared" si="60"/>
        <v>0</v>
      </c>
    </row>
    <row r="1648" ht="15.75">
      <c r="N1648" s="86">
        <f t="shared" si="60"/>
        <v>0</v>
      </c>
    </row>
    <row r="1649" ht="15.75">
      <c r="N1649" s="86">
        <f t="shared" si="60"/>
        <v>0</v>
      </c>
    </row>
    <row r="1650" ht="15.75">
      <c r="N1650" s="86">
        <f t="shared" si="60"/>
        <v>0</v>
      </c>
    </row>
    <row r="1651" ht="15.75">
      <c r="N1651" s="86">
        <f t="shared" si="60"/>
        <v>0</v>
      </c>
    </row>
    <row r="1652" ht="15.75">
      <c r="N1652" s="86">
        <f t="shared" si="60"/>
        <v>0</v>
      </c>
    </row>
    <row r="1653" ht="15.75">
      <c r="N1653" s="86">
        <f t="shared" si="60"/>
        <v>0</v>
      </c>
    </row>
    <row r="1654" ht="15.75">
      <c r="N1654" s="86">
        <f t="shared" si="60"/>
        <v>0</v>
      </c>
    </row>
    <row r="1655" ht="15.75">
      <c r="N1655" s="86">
        <f t="shared" si="60"/>
        <v>0</v>
      </c>
    </row>
    <row r="1656" ht="15.75">
      <c r="N1656" s="86">
        <f t="shared" si="60"/>
        <v>0</v>
      </c>
    </row>
    <row r="1657" ht="15.75">
      <c r="N1657" s="86">
        <f t="shared" si="60"/>
        <v>0</v>
      </c>
    </row>
    <row r="1658" ht="15.75">
      <c r="N1658" s="86">
        <f t="shared" si="60"/>
        <v>0</v>
      </c>
    </row>
    <row r="1659" ht="15.75">
      <c r="N1659" s="86">
        <f t="shared" si="60"/>
        <v>0</v>
      </c>
    </row>
    <row r="1660" ht="15.75">
      <c r="N1660" s="86">
        <f t="shared" si="60"/>
        <v>0</v>
      </c>
    </row>
    <row r="1661" ht="15.75">
      <c r="N1661" s="86">
        <f t="shared" si="60"/>
        <v>0</v>
      </c>
    </row>
    <row r="1662" ht="15.75">
      <c r="N1662" s="86">
        <f t="shared" si="60"/>
        <v>0</v>
      </c>
    </row>
    <row r="1663" ht="15.75">
      <c r="N1663" s="86">
        <f t="shared" si="60"/>
        <v>0</v>
      </c>
    </row>
    <row r="1664" ht="15.75">
      <c r="N1664" s="86">
        <f t="shared" si="60"/>
        <v>0</v>
      </c>
    </row>
    <row r="1665" ht="15.75">
      <c r="N1665" s="86">
        <f t="shared" si="60"/>
        <v>0</v>
      </c>
    </row>
    <row r="1666" ht="15.75">
      <c r="N1666" s="86">
        <f aca="true" t="shared" si="61" ref="N1666:N1729">C1666+F1666</f>
        <v>0</v>
      </c>
    </row>
    <row r="1667" ht="15.75">
      <c r="N1667" s="86">
        <f t="shared" si="61"/>
        <v>0</v>
      </c>
    </row>
    <row r="1668" ht="15.75">
      <c r="N1668" s="86">
        <f t="shared" si="61"/>
        <v>0</v>
      </c>
    </row>
    <row r="1669" ht="15.75">
      <c r="N1669" s="86">
        <f t="shared" si="61"/>
        <v>0</v>
      </c>
    </row>
    <row r="1670" ht="15.75">
      <c r="N1670" s="86">
        <f t="shared" si="61"/>
        <v>0</v>
      </c>
    </row>
    <row r="1671" ht="15.75">
      <c r="N1671" s="86">
        <f t="shared" si="61"/>
        <v>0</v>
      </c>
    </row>
    <row r="1672" ht="15.75">
      <c r="N1672" s="86">
        <f t="shared" si="61"/>
        <v>0</v>
      </c>
    </row>
    <row r="1673" ht="15.75">
      <c r="N1673" s="86">
        <f t="shared" si="61"/>
        <v>0</v>
      </c>
    </row>
    <row r="1674" ht="15.75">
      <c r="N1674" s="86">
        <f t="shared" si="61"/>
        <v>0</v>
      </c>
    </row>
    <row r="1675" ht="15.75">
      <c r="N1675" s="86">
        <f t="shared" si="61"/>
        <v>0</v>
      </c>
    </row>
    <row r="1676" ht="15.75">
      <c r="N1676" s="86">
        <f t="shared" si="61"/>
        <v>0</v>
      </c>
    </row>
    <row r="1677" ht="15.75">
      <c r="N1677" s="86">
        <f t="shared" si="61"/>
        <v>0</v>
      </c>
    </row>
    <row r="1678" ht="15.75">
      <c r="N1678" s="86">
        <f t="shared" si="61"/>
        <v>0</v>
      </c>
    </row>
    <row r="1679" ht="15.75">
      <c r="N1679" s="86">
        <f t="shared" si="61"/>
        <v>0</v>
      </c>
    </row>
    <row r="1680" ht="15.75">
      <c r="N1680" s="86">
        <f t="shared" si="61"/>
        <v>0</v>
      </c>
    </row>
    <row r="1681" ht="15.75">
      <c r="N1681" s="86">
        <f t="shared" si="61"/>
        <v>0</v>
      </c>
    </row>
    <row r="1682" ht="15.75">
      <c r="N1682" s="86">
        <f t="shared" si="61"/>
        <v>0</v>
      </c>
    </row>
    <row r="1683" ht="15.75">
      <c r="N1683" s="86">
        <f t="shared" si="61"/>
        <v>0</v>
      </c>
    </row>
    <row r="1684" ht="15.75">
      <c r="N1684" s="86">
        <f t="shared" si="61"/>
        <v>0</v>
      </c>
    </row>
    <row r="1685" ht="15.75">
      <c r="N1685" s="86">
        <f t="shared" si="61"/>
        <v>0</v>
      </c>
    </row>
    <row r="1686" ht="15.75">
      <c r="N1686" s="86">
        <f t="shared" si="61"/>
        <v>0</v>
      </c>
    </row>
    <row r="1687" ht="15.75">
      <c r="N1687" s="86">
        <f t="shared" si="61"/>
        <v>0</v>
      </c>
    </row>
    <row r="1688" ht="15.75">
      <c r="N1688" s="86">
        <f t="shared" si="61"/>
        <v>0</v>
      </c>
    </row>
    <row r="1689" ht="15.75">
      <c r="N1689" s="86">
        <f t="shared" si="61"/>
        <v>0</v>
      </c>
    </row>
    <row r="1690" ht="15.75">
      <c r="N1690" s="86">
        <f t="shared" si="61"/>
        <v>0</v>
      </c>
    </row>
    <row r="1691" ht="15.75">
      <c r="N1691" s="86">
        <f t="shared" si="61"/>
        <v>0</v>
      </c>
    </row>
    <row r="1692" ht="15.75">
      <c r="N1692" s="86">
        <f t="shared" si="61"/>
        <v>0</v>
      </c>
    </row>
    <row r="1693" ht="15.75">
      <c r="N1693" s="86">
        <f t="shared" si="61"/>
        <v>0</v>
      </c>
    </row>
    <row r="1694" ht="15.75">
      <c r="N1694" s="86">
        <f t="shared" si="61"/>
        <v>0</v>
      </c>
    </row>
    <row r="1695" ht="15.75">
      <c r="N1695" s="86">
        <f t="shared" si="61"/>
        <v>0</v>
      </c>
    </row>
    <row r="1696" ht="15.75">
      <c r="N1696" s="86">
        <f t="shared" si="61"/>
        <v>0</v>
      </c>
    </row>
    <row r="1697" ht="15.75">
      <c r="N1697" s="86">
        <f t="shared" si="61"/>
        <v>0</v>
      </c>
    </row>
    <row r="1698" ht="15.75">
      <c r="N1698" s="86">
        <f t="shared" si="61"/>
        <v>0</v>
      </c>
    </row>
    <row r="1699" ht="15.75">
      <c r="N1699" s="86">
        <f t="shared" si="61"/>
        <v>0</v>
      </c>
    </row>
    <row r="1700" ht="15.75">
      <c r="N1700" s="86">
        <f t="shared" si="61"/>
        <v>0</v>
      </c>
    </row>
    <row r="1701" ht="15.75">
      <c r="N1701" s="86">
        <f t="shared" si="61"/>
        <v>0</v>
      </c>
    </row>
    <row r="1702" ht="15.75">
      <c r="N1702" s="86">
        <f t="shared" si="61"/>
        <v>0</v>
      </c>
    </row>
    <row r="1703" ht="15.75">
      <c r="N1703" s="86">
        <f t="shared" si="61"/>
        <v>0</v>
      </c>
    </row>
    <row r="1704" ht="15.75">
      <c r="N1704" s="86">
        <f t="shared" si="61"/>
        <v>0</v>
      </c>
    </row>
    <row r="1705" ht="15.75">
      <c r="N1705" s="86">
        <f t="shared" si="61"/>
        <v>0</v>
      </c>
    </row>
    <row r="1706" ht="15.75">
      <c r="N1706" s="86">
        <f t="shared" si="61"/>
        <v>0</v>
      </c>
    </row>
    <row r="1707" ht="15.75">
      <c r="N1707" s="86">
        <f t="shared" si="61"/>
        <v>0</v>
      </c>
    </row>
    <row r="1708" ht="15.75">
      <c r="N1708" s="86">
        <f t="shared" si="61"/>
        <v>0</v>
      </c>
    </row>
    <row r="1709" ht="15.75">
      <c r="N1709" s="86">
        <f t="shared" si="61"/>
        <v>0</v>
      </c>
    </row>
    <row r="1710" ht="15.75">
      <c r="N1710" s="86">
        <f t="shared" si="61"/>
        <v>0</v>
      </c>
    </row>
    <row r="1711" ht="15.75">
      <c r="N1711" s="86">
        <f t="shared" si="61"/>
        <v>0</v>
      </c>
    </row>
    <row r="1712" ht="15.75">
      <c r="N1712" s="86">
        <f t="shared" si="61"/>
        <v>0</v>
      </c>
    </row>
    <row r="1713" ht="15.75">
      <c r="N1713" s="86">
        <f t="shared" si="61"/>
        <v>0</v>
      </c>
    </row>
    <row r="1714" ht="15.75">
      <c r="N1714" s="86">
        <f t="shared" si="61"/>
        <v>0</v>
      </c>
    </row>
    <row r="1715" ht="15.75">
      <c r="N1715" s="86">
        <f t="shared" si="61"/>
        <v>0</v>
      </c>
    </row>
    <row r="1716" ht="15.75">
      <c r="N1716" s="86">
        <f t="shared" si="61"/>
        <v>0</v>
      </c>
    </row>
    <row r="1717" ht="15.75">
      <c r="N1717" s="86">
        <f t="shared" si="61"/>
        <v>0</v>
      </c>
    </row>
    <row r="1718" ht="15.75">
      <c r="N1718" s="86">
        <f t="shared" si="61"/>
        <v>0</v>
      </c>
    </row>
    <row r="1719" ht="15.75">
      <c r="N1719" s="86">
        <f t="shared" si="61"/>
        <v>0</v>
      </c>
    </row>
    <row r="1720" ht="15.75">
      <c r="N1720" s="86">
        <f t="shared" si="61"/>
        <v>0</v>
      </c>
    </row>
    <row r="1721" ht="15.75">
      <c r="N1721" s="86">
        <f t="shared" si="61"/>
        <v>0</v>
      </c>
    </row>
    <row r="1722" ht="15.75">
      <c r="N1722" s="86">
        <f t="shared" si="61"/>
        <v>0</v>
      </c>
    </row>
    <row r="1723" ht="15.75">
      <c r="N1723" s="86">
        <f t="shared" si="61"/>
        <v>0</v>
      </c>
    </row>
    <row r="1724" ht="15.75">
      <c r="N1724" s="86">
        <f t="shared" si="61"/>
        <v>0</v>
      </c>
    </row>
    <row r="1725" ht="15.75">
      <c r="N1725" s="86">
        <f t="shared" si="61"/>
        <v>0</v>
      </c>
    </row>
    <row r="1726" ht="15.75">
      <c r="N1726" s="86">
        <f t="shared" si="61"/>
        <v>0</v>
      </c>
    </row>
    <row r="1727" ht="15.75">
      <c r="N1727" s="86">
        <f t="shared" si="61"/>
        <v>0</v>
      </c>
    </row>
    <row r="1728" ht="15.75">
      <c r="N1728" s="86">
        <f t="shared" si="61"/>
        <v>0</v>
      </c>
    </row>
    <row r="1729" ht="15.75">
      <c r="N1729" s="86">
        <f t="shared" si="61"/>
        <v>0</v>
      </c>
    </row>
    <row r="1730" ht="15.75">
      <c r="N1730" s="86">
        <f aca="true" t="shared" si="62" ref="N1730:N1793">C1730+F1730</f>
        <v>0</v>
      </c>
    </row>
    <row r="1731" ht="15.75">
      <c r="N1731" s="86">
        <f t="shared" si="62"/>
        <v>0</v>
      </c>
    </row>
    <row r="1732" ht="15.75">
      <c r="N1732" s="86">
        <f t="shared" si="62"/>
        <v>0</v>
      </c>
    </row>
    <row r="1733" ht="15.75">
      <c r="N1733" s="86">
        <f t="shared" si="62"/>
        <v>0</v>
      </c>
    </row>
    <row r="1734" ht="15.75">
      <c r="N1734" s="86">
        <f t="shared" si="62"/>
        <v>0</v>
      </c>
    </row>
    <row r="1735" ht="15.75">
      <c r="N1735" s="86">
        <f t="shared" si="62"/>
        <v>0</v>
      </c>
    </row>
    <row r="1736" ht="15.75">
      <c r="N1736" s="86">
        <f t="shared" si="62"/>
        <v>0</v>
      </c>
    </row>
    <row r="1737" ht="15.75">
      <c r="N1737" s="86">
        <f t="shared" si="62"/>
        <v>0</v>
      </c>
    </row>
    <row r="1738" ht="15.75">
      <c r="N1738" s="86">
        <f t="shared" si="62"/>
        <v>0</v>
      </c>
    </row>
    <row r="1739" ht="15.75">
      <c r="N1739" s="86">
        <f t="shared" si="62"/>
        <v>0</v>
      </c>
    </row>
    <row r="1740" ht="15.75">
      <c r="N1740" s="86">
        <f t="shared" si="62"/>
        <v>0</v>
      </c>
    </row>
    <row r="1741" ht="15.75">
      <c r="N1741" s="86">
        <f t="shared" si="62"/>
        <v>0</v>
      </c>
    </row>
    <row r="1742" ht="15.75">
      <c r="N1742" s="86">
        <f t="shared" si="62"/>
        <v>0</v>
      </c>
    </row>
    <row r="1743" ht="15.75">
      <c r="N1743" s="86">
        <f t="shared" si="62"/>
        <v>0</v>
      </c>
    </row>
    <row r="1744" ht="15.75">
      <c r="N1744" s="86">
        <f t="shared" si="62"/>
        <v>0</v>
      </c>
    </row>
    <row r="1745" ht="15.75">
      <c r="N1745" s="86">
        <f t="shared" si="62"/>
        <v>0</v>
      </c>
    </row>
    <row r="1746" ht="15.75">
      <c r="N1746" s="86">
        <f t="shared" si="62"/>
        <v>0</v>
      </c>
    </row>
    <row r="1747" ht="15.75">
      <c r="N1747" s="86">
        <f t="shared" si="62"/>
        <v>0</v>
      </c>
    </row>
    <row r="1748" ht="15.75">
      <c r="N1748" s="86">
        <f t="shared" si="62"/>
        <v>0</v>
      </c>
    </row>
    <row r="1749" ht="15.75">
      <c r="N1749" s="86">
        <f t="shared" si="62"/>
        <v>0</v>
      </c>
    </row>
    <row r="1750" ht="15.75">
      <c r="N1750" s="86">
        <f t="shared" si="62"/>
        <v>0</v>
      </c>
    </row>
    <row r="1751" ht="15.75">
      <c r="N1751" s="86">
        <f t="shared" si="62"/>
        <v>0</v>
      </c>
    </row>
    <row r="1752" ht="15.75">
      <c r="N1752" s="86">
        <f t="shared" si="62"/>
        <v>0</v>
      </c>
    </row>
    <row r="1753" ht="15.75">
      <c r="N1753" s="86">
        <f t="shared" si="62"/>
        <v>0</v>
      </c>
    </row>
    <row r="1754" ht="15.75">
      <c r="N1754" s="86">
        <f t="shared" si="62"/>
        <v>0</v>
      </c>
    </row>
    <row r="1755" ht="15.75">
      <c r="N1755" s="86">
        <f t="shared" si="62"/>
        <v>0</v>
      </c>
    </row>
    <row r="1756" ht="15.75">
      <c r="N1756" s="86">
        <f t="shared" si="62"/>
        <v>0</v>
      </c>
    </row>
    <row r="1757" ht="15.75">
      <c r="N1757" s="86">
        <f t="shared" si="62"/>
        <v>0</v>
      </c>
    </row>
    <row r="1758" ht="15.75">
      <c r="N1758" s="86">
        <f t="shared" si="62"/>
        <v>0</v>
      </c>
    </row>
    <row r="1759" ht="15.75">
      <c r="N1759" s="86">
        <f t="shared" si="62"/>
        <v>0</v>
      </c>
    </row>
    <row r="1760" ht="15.75">
      <c r="N1760" s="86">
        <f t="shared" si="62"/>
        <v>0</v>
      </c>
    </row>
    <row r="1761" ht="15.75">
      <c r="N1761" s="86">
        <f t="shared" si="62"/>
        <v>0</v>
      </c>
    </row>
    <row r="1762" ht="15.75">
      <c r="N1762" s="86">
        <f t="shared" si="62"/>
        <v>0</v>
      </c>
    </row>
    <row r="1763" ht="15.75">
      <c r="N1763" s="86">
        <f t="shared" si="62"/>
        <v>0</v>
      </c>
    </row>
    <row r="1764" ht="15.75">
      <c r="N1764" s="86">
        <f t="shared" si="62"/>
        <v>0</v>
      </c>
    </row>
    <row r="1765" ht="15.75">
      <c r="N1765" s="86">
        <f t="shared" si="62"/>
        <v>0</v>
      </c>
    </row>
    <row r="1766" ht="15.75">
      <c r="N1766" s="86">
        <f t="shared" si="62"/>
        <v>0</v>
      </c>
    </row>
    <row r="1767" ht="15.75">
      <c r="N1767" s="86">
        <f t="shared" si="62"/>
        <v>0</v>
      </c>
    </row>
    <row r="1768" ht="15.75">
      <c r="N1768" s="86">
        <f t="shared" si="62"/>
        <v>0</v>
      </c>
    </row>
    <row r="1769" ht="15.75">
      <c r="N1769" s="86">
        <f t="shared" si="62"/>
        <v>0</v>
      </c>
    </row>
    <row r="1770" ht="15.75">
      <c r="N1770" s="86">
        <f t="shared" si="62"/>
        <v>0</v>
      </c>
    </row>
    <row r="1771" ht="15.75">
      <c r="N1771" s="86">
        <f t="shared" si="62"/>
        <v>0</v>
      </c>
    </row>
    <row r="1772" ht="15.75">
      <c r="N1772" s="86">
        <f t="shared" si="62"/>
        <v>0</v>
      </c>
    </row>
    <row r="1773" ht="15.75">
      <c r="N1773" s="86">
        <f t="shared" si="62"/>
        <v>0</v>
      </c>
    </row>
    <row r="1774" ht="15.75">
      <c r="N1774" s="86">
        <f t="shared" si="62"/>
        <v>0</v>
      </c>
    </row>
    <row r="1775" ht="15.75">
      <c r="N1775" s="86">
        <f t="shared" si="62"/>
        <v>0</v>
      </c>
    </row>
    <row r="1776" ht="15.75">
      <c r="N1776" s="86">
        <f t="shared" si="62"/>
        <v>0</v>
      </c>
    </row>
    <row r="1777" ht="15.75">
      <c r="N1777" s="86">
        <f t="shared" si="62"/>
        <v>0</v>
      </c>
    </row>
    <row r="1778" ht="15.75">
      <c r="N1778" s="86">
        <f t="shared" si="62"/>
        <v>0</v>
      </c>
    </row>
    <row r="1779" ht="15.75">
      <c r="N1779" s="86">
        <f t="shared" si="62"/>
        <v>0</v>
      </c>
    </row>
    <row r="1780" ht="15.75">
      <c r="N1780" s="86">
        <f t="shared" si="62"/>
        <v>0</v>
      </c>
    </row>
    <row r="1781" ht="15.75">
      <c r="N1781" s="86">
        <f t="shared" si="62"/>
        <v>0</v>
      </c>
    </row>
    <row r="1782" ht="15.75">
      <c r="N1782" s="86">
        <f t="shared" si="62"/>
        <v>0</v>
      </c>
    </row>
    <row r="1783" ht="15.75">
      <c r="N1783" s="86">
        <f t="shared" si="62"/>
        <v>0</v>
      </c>
    </row>
    <row r="1784" ht="15.75">
      <c r="N1784" s="86">
        <f t="shared" si="62"/>
        <v>0</v>
      </c>
    </row>
    <row r="1785" ht="15.75">
      <c r="N1785" s="86">
        <f t="shared" si="62"/>
        <v>0</v>
      </c>
    </row>
    <row r="1786" ht="15.75">
      <c r="N1786" s="86">
        <f t="shared" si="62"/>
        <v>0</v>
      </c>
    </row>
    <row r="1787" ht="15.75">
      <c r="N1787" s="86">
        <f t="shared" si="62"/>
        <v>0</v>
      </c>
    </row>
    <row r="1788" ht="15.75">
      <c r="N1788" s="86">
        <f t="shared" si="62"/>
        <v>0</v>
      </c>
    </row>
    <row r="1789" ht="15.75">
      <c r="N1789" s="86">
        <f t="shared" si="62"/>
        <v>0</v>
      </c>
    </row>
    <row r="1790" ht="15.75">
      <c r="N1790" s="86">
        <f t="shared" si="62"/>
        <v>0</v>
      </c>
    </row>
    <row r="1791" ht="15.75">
      <c r="N1791" s="86">
        <f t="shared" si="62"/>
        <v>0</v>
      </c>
    </row>
    <row r="1792" ht="15.75">
      <c r="N1792" s="86">
        <f t="shared" si="62"/>
        <v>0</v>
      </c>
    </row>
    <row r="1793" ht="15.75">
      <c r="N1793" s="86">
        <f t="shared" si="62"/>
        <v>0</v>
      </c>
    </row>
    <row r="1794" ht="15.75">
      <c r="N1794" s="86">
        <f aca="true" t="shared" si="63" ref="N1794:N1857">C1794+F1794</f>
        <v>0</v>
      </c>
    </row>
    <row r="1795" ht="15.75">
      <c r="N1795" s="86">
        <f t="shared" si="63"/>
        <v>0</v>
      </c>
    </row>
    <row r="1796" ht="15.75">
      <c r="N1796" s="86">
        <f t="shared" si="63"/>
        <v>0</v>
      </c>
    </row>
    <row r="1797" ht="15.75">
      <c r="N1797" s="86">
        <f t="shared" si="63"/>
        <v>0</v>
      </c>
    </row>
    <row r="1798" ht="15.75">
      <c r="N1798" s="86">
        <f t="shared" si="63"/>
        <v>0</v>
      </c>
    </row>
    <row r="1799" ht="15.75">
      <c r="N1799" s="86">
        <f t="shared" si="63"/>
        <v>0</v>
      </c>
    </row>
    <row r="1800" ht="15.75">
      <c r="N1800" s="86">
        <f t="shared" si="63"/>
        <v>0</v>
      </c>
    </row>
    <row r="1801" ht="15.75">
      <c r="N1801" s="86">
        <f t="shared" si="63"/>
        <v>0</v>
      </c>
    </row>
    <row r="1802" ht="15.75">
      <c r="N1802" s="86">
        <f t="shared" si="63"/>
        <v>0</v>
      </c>
    </row>
    <row r="1803" ht="15.75">
      <c r="N1803" s="86">
        <f t="shared" si="63"/>
        <v>0</v>
      </c>
    </row>
    <row r="1804" ht="15.75">
      <c r="N1804" s="86">
        <f t="shared" si="63"/>
        <v>0</v>
      </c>
    </row>
    <row r="1805" ht="15.75">
      <c r="N1805" s="86">
        <f t="shared" si="63"/>
        <v>0</v>
      </c>
    </row>
    <row r="1806" ht="15.75">
      <c r="N1806" s="86">
        <f t="shared" si="63"/>
        <v>0</v>
      </c>
    </row>
    <row r="1807" ht="15.75">
      <c r="N1807" s="86">
        <f t="shared" si="63"/>
        <v>0</v>
      </c>
    </row>
    <row r="1808" ht="15.75">
      <c r="N1808" s="86">
        <f t="shared" si="63"/>
        <v>0</v>
      </c>
    </row>
    <row r="1809" ht="15.75">
      <c r="N1809" s="86">
        <f t="shared" si="63"/>
        <v>0</v>
      </c>
    </row>
    <row r="1810" ht="15.75">
      <c r="N1810" s="86">
        <f t="shared" si="63"/>
        <v>0</v>
      </c>
    </row>
    <row r="1811" ht="15.75">
      <c r="N1811" s="86">
        <f t="shared" si="63"/>
        <v>0</v>
      </c>
    </row>
    <row r="1812" ht="15.75">
      <c r="N1812" s="86">
        <f t="shared" si="63"/>
        <v>0</v>
      </c>
    </row>
    <row r="1813" ht="15.75">
      <c r="N1813" s="86">
        <f t="shared" si="63"/>
        <v>0</v>
      </c>
    </row>
    <row r="1814" ht="15.75">
      <c r="N1814" s="86">
        <f t="shared" si="63"/>
        <v>0</v>
      </c>
    </row>
    <row r="1815" ht="15.75">
      <c r="N1815" s="86">
        <f t="shared" si="63"/>
        <v>0</v>
      </c>
    </row>
    <row r="1816" ht="15.75">
      <c r="N1816" s="86">
        <f t="shared" si="63"/>
        <v>0</v>
      </c>
    </row>
    <row r="1817" ht="15.75">
      <c r="N1817" s="86">
        <f t="shared" si="63"/>
        <v>0</v>
      </c>
    </row>
    <row r="1818" ht="15.75">
      <c r="N1818" s="86">
        <f t="shared" si="63"/>
        <v>0</v>
      </c>
    </row>
    <row r="1819" ht="15.75">
      <c r="N1819" s="86">
        <f t="shared" si="63"/>
        <v>0</v>
      </c>
    </row>
    <row r="1820" ht="15.75">
      <c r="N1820" s="86">
        <f t="shared" si="63"/>
        <v>0</v>
      </c>
    </row>
    <row r="1821" ht="15.75">
      <c r="N1821" s="86">
        <f t="shared" si="63"/>
        <v>0</v>
      </c>
    </row>
    <row r="1822" ht="15.75">
      <c r="N1822" s="86">
        <f t="shared" si="63"/>
        <v>0</v>
      </c>
    </row>
    <row r="1823" ht="15.75">
      <c r="N1823" s="86">
        <f t="shared" si="63"/>
        <v>0</v>
      </c>
    </row>
    <row r="1824" ht="15.75">
      <c r="N1824" s="86">
        <f t="shared" si="63"/>
        <v>0</v>
      </c>
    </row>
    <row r="1825" ht="15.75">
      <c r="N1825" s="86">
        <f t="shared" si="63"/>
        <v>0</v>
      </c>
    </row>
    <row r="1826" ht="15.75">
      <c r="N1826" s="86">
        <f t="shared" si="63"/>
        <v>0</v>
      </c>
    </row>
    <row r="1827" ht="15.75">
      <c r="N1827" s="86">
        <f t="shared" si="63"/>
        <v>0</v>
      </c>
    </row>
    <row r="1828" ht="15.75">
      <c r="N1828" s="86">
        <f t="shared" si="63"/>
        <v>0</v>
      </c>
    </row>
    <row r="1829" ht="15.75">
      <c r="N1829" s="86">
        <f t="shared" si="63"/>
        <v>0</v>
      </c>
    </row>
    <row r="1830" ht="15.75">
      <c r="N1830" s="86">
        <f t="shared" si="63"/>
        <v>0</v>
      </c>
    </row>
    <row r="1831" ht="15.75">
      <c r="N1831" s="86">
        <f t="shared" si="63"/>
        <v>0</v>
      </c>
    </row>
    <row r="1832" ht="15.75">
      <c r="N1832" s="86">
        <f t="shared" si="63"/>
        <v>0</v>
      </c>
    </row>
    <row r="1833" ht="15.75">
      <c r="N1833" s="86">
        <f t="shared" si="63"/>
        <v>0</v>
      </c>
    </row>
    <row r="1834" ht="15.75">
      <c r="N1834" s="86">
        <f t="shared" si="63"/>
        <v>0</v>
      </c>
    </row>
    <row r="1835" ht="15.75">
      <c r="N1835" s="86">
        <f t="shared" si="63"/>
        <v>0</v>
      </c>
    </row>
    <row r="1836" ht="15.75">
      <c r="N1836" s="86">
        <f t="shared" si="63"/>
        <v>0</v>
      </c>
    </row>
    <row r="1837" ht="15.75">
      <c r="N1837" s="86">
        <f t="shared" si="63"/>
        <v>0</v>
      </c>
    </row>
    <row r="1838" ht="15.75">
      <c r="N1838" s="86">
        <f t="shared" si="63"/>
        <v>0</v>
      </c>
    </row>
    <row r="1839" ht="15.75">
      <c r="N1839" s="86">
        <f t="shared" si="63"/>
        <v>0</v>
      </c>
    </row>
    <row r="1840" ht="15.75">
      <c r="N1840" s="86">
        <f t="shared" si="63"/>
        <v>0</v>
      </c>
    </row>
    <row r="1841" ht="15.75">
      <c r="N1841" s="86">
        <f t="shared" si="63"/>
        <v>0</v>
      </c>
    </row>
    <row r="1842" ht="15.75">
      <c r="N1842" s="86">
        <f t="shared" si="63"/>
        <v>0</v>
      </c>
    </row>
    <row r="1843" ht="15.75">
      <c r="N1843" s="86">
        <f t="shared" si="63"/>
        <v>0</v>
      </c>
    </row>
    <row r="1844" ht="15.75">
      <c r="N1844" s="86">
        <f t="shared" si="63"/>
        <v>0</v>
      </c>
    </row>
    <row r="1845" ht="15.75">
      <c r="N1845" s="86">
        <f t="shared" si="63"/>
        <v>0</v>
      </c>
    </row>
    <row r="1846" ht="15.75">
      <c r="N1846" s="86">
        <f t="shared" si="63"/>
        <v>0</v>
      </c>
    </row>
    <row r="1847" ht="15.75">
      <c r="N1847" s="86">
        <f t="shared" si="63"/>
        <v>0</v>
      </c>
    </row>
    <row r="1848" ht="15.75">
      <c r="N1848" s="86">
        <f t="shared" si="63"/>
        <v>0</v>
      </c>
    </row>
    <row r="1849" ht="15.75">
      <c r="N1849" s="86">
        <f t="shared" si="63"/>
        <v>0</v>
      </c>
    </row>
    <row r="1850" ht="15.75">
      <c r="N1850" s="86">
        <f t="shared" si="63"/>
        <v>0</v>
      </c>
    </row>
    <row r="1851" ht="15.75">
      <c r="N1851" s="86">
        <f t="shared" si="63"/>
        <v>0</v>
      </c>
    </row>
    <row r="1852" ht="15.75">
      <c r="N1852" s="86">
        <f t="shared" si="63"/>
        <v>0</v>
      </c>
    </row>
    <row r="1853" ht="15.75">
      <c r="N1853" s="86">
        <f t="shared" si="63"/>
        <v>0</v>
      </c>
    </row>
    <row r="1854" ht="15.75">
      <c r="N1854" s="86">
        <f t="shared" si="63"/>
        <v>0</v>
      </c>
    </row>
    <row r="1855" ht="15.75">
      <c r="N1855" s="86">
        <f t="shared" si="63"/>
        <v>0</v>
      </c>
    </row>
    <row r="1856" ht="15.75">
      <c r="N1856" s="86">
        <f t="shared" si="63"/>
        <v>0</v>
      </c>
    </row>
    <row r="1857" ht="15.75">
      <c r="N1857" s="86">
        <f t="shared" si="63"/>
        <v>0</v>
      </c>
    </row>
    <row r="1858" ht="15.75">
      <c r="N1858" s="86">
        <f aca="true" t="shared" si="64" ref="N1858:N1921">C1858+F1858</f>
        <v>0</v>
      </c>
    </row>
    <row r="1859" ht="15.75">
      <c r="N1859" s="86">
        <f t="shared" si="64"/>
        <v>0</v>
      </c>
    </row>
    <row r="1860" ht="15.75">
      <c r="N1860" s="86">
        <f t="shared" si="64"/>
        <v>0</v>
      </c>
    </row>
    <row r="1861" ht="15.75">
      <c r="N1861" s="86">
        <f t="shared" si="64"/>
        <v>0</v>
      </c>
    </row>
    <row r="1862" ht="15.75">
      <c r="N1862" s="86">
        <f t="shared" si="64"/>
        <v>0</v>
      </c>
    </row>
    <row r="1863" ht="15.75">
      <c r="N1863" s="86">
        <f t="shared" si="64"/>
        <v>0</v>
      </c>
    </row>
    <row r="1864" ht="15.75">
      <c r="N1864" s="86">
        <f t="shared" si="64"/>
        <v>0</v>
      </c>
    </row>
    <row r="1865" ht="15.75">
      <c r="N1865" s="86">
        <f t="shared" si="64"/>
        <v>0</v>
      </c>
    </row>
    <row r="1866" ht="15.75">
      <c r="N1866" s="86">
        <f t="shared" si="64"/>
        <v>0</v>
      </c>
    </row>
    <row r="1867" ht="15.75">
      <c r="N1867" s="86">
        <f t="shared" si="64"/>
        <v>0</v>
      </c>
    </row>
    <row r="1868" ht="15.75">
      <c r="N1868" s="86">
        <f t="shared" si="64"/>
        <v>0</v>
      </c>
    </row>
    <row r="1869" ht="15.75">
      <c r="N1869" s="86">
        <f t="shared" si="64"/>
        <v>0</v>
      </c>
    </row>
    <row r="1870" ht="15.75">
      <c r="N1870" s="86">
        <f t="shared" si="64"/>
        <v>0</v>
      </c>
    </row>
    <row r="1871" ht="15.75">
      <c r="N1871" s="86">
        <f t="shared" si="64"/>
        <v>0</v>
      </c>
    </row>
    <row r="1872" ht="15.75">
      <c r="N1872" s="86">
        <f t="shared" si="64"/>
        <v>0</v>
      </c>
    </row>
    <row r="1873" ht="15.75">
      <c r="N1873" s="86">
        <f t="shared" si="64"/>
        <v>0</v>
      </c>
    </row>
    <row r="1874" ht="15.75">
      <c r="N1874" s="86">
        <f t="shared" si="64"/>
        <v>0</v>
      </c>
    </row>
    <row r="1875" ht="15.75">
      <c r="N1875" s="86">
        <f t="shared" si="64"/>
        <v>0</v>
      </c>
    </row>
    <row r="1876" ht="15.75">
      <c r="N1876" s="86">
        <f t="shared" si="64"/>
        <v>0</v>
      </c>
    </row>
    <row r="1877" ht="15.75">
      <c r="N1877" s="86">
        <f t="shared" si="64"/>
        <v>0</v>
      </c>
    </row>
    <row r="1878" ht="15.75">
      <c r="N1878" s="86">
        <f t="shared" si="64"/>
        <v>0</v>
      </c>
    </row>
    <row r="1879" ht="15.75">
      <c r="N1879" s="86">
        <f t="shared" si="64"/>
        <v>0</v>
      </c>
    </row>
    <row r="1880" ht="15.75">
      <c r="N1880" s="86">
        <f t="shared" si="64"/>
        <v>0</v>
      </c>
    </row>
    <row r="1881" ht="15.75">
      <c r="N1881" s="86">
        <f t="shared" si="64"/>
        <v>0</v>
      </c>
    </row>
    <row r="1882" ht="15.75">
      <c r="N1882" s="86">
        <f t="shared" si="64"/>
        <v>0</v>
      </c>
    </row>
    <row r="1883" ht="15.75">
      <c r="N1883" s="86">
        <f t="shared" si="64"/>
        <v>0</v>
      </c>
    </row>
    <row r="1884" ht="15.75">
      <c r="N1884" s="86">
        <f t="shared" si="64"/>
        <v>0</v>
      </c>
    </row>
    <row r="1885" ht="15.75">
      <c r="N1885" s="86">
        <f t="shared" si="64"/>
        <v>0</v>
      </c>
    </row>
    <row r="1886" ht="15.75">
      <c r="N1886" s="86">
        <f t="shared" si="64"/>
        <v>0</v>
      </c>
    </row>
    <row r="1887" ht="15.75">
      <c r="N1887" s="86">
        <f t="shared" si="64"/>
        <v>0</v>
      </c>
    </row>
    <row r="1888" ht="15.75">
      <c r="N1888" s="86">
        <f t="shared" si="64"/>
        <v>0</v>
      </c>
    </row>
    <row r="1889" ht="15.75">
      <c r="N1889" s="86">
        <f t="shared" si="64"/>
        <v>0</v>
      </c>
    </row>
    <row r="1890" ht="15.75">
      <c r="N1890" s="86">
        <f t="shared" si="64"/>
        <v>0</v>
      </c>
    </row>
    <row r="1891" ht="15.75">
      <c r="N1891" s="86">
        <f t="shared" si="64"/>
        <v>0</v>
      </c>
    </row>
    <row r="1892" ht="15.75">
      <c r="N1892" s="86">
        <f t="shared" si="64"/>
        <v>0</v>
      </c>
    </row>
    <row r="1893" ht="15.75">
      <c r="N1893" s="86">
        <f t="shared" si="64"/>
        <v>0</v>
      </c>
    </row>
    <row r="1894" ht="15.75">
      <c r="N1894" s="86">
        <f t="shared" si="64"/>
        <v>0</v>
      </c>
    </row>
    <row r="1895" ht="15.75">
      <c r="N1895" s="86">
        <f t="shared" si="64"/>
        <v>0</v>
      </c>
    </row>
    <row r="1896" ht="15.75">
      <c r="N1896" s="86">
        <f t="shared" si="64"/>
        <v>0</v>
      </c>
    </row>
    <row r="1897" ht="15.75">
      <c r="N1897" s="86">
        <f t="shared" si="64"/>
        <v>0</v>
      </c>
    </row>
    <row r="1898" ht="15.75">
      <c r="N1898" s="86">
        <f t="shared" si="64"/>
        <v>0</v>
      </c>
    </row>
    <row r="1899" ht="15.75">
      <c r="N1899" s="86">
        <f t="shared" si="64"/>
        <v>0</v>
      </c>
    </row>
    <row r="1900" ht="15.75">
      <c r="N1900" s="86">
        <f t="shared" si="64"/>
        <v>0</v>
      </c>
    </row>
    <row r="1901" ht="15.75">
      <c r="N1901" s="86">
        <f t="shared" si="64"/>
        <v>0</v>
      </c>
    </row>
    <row r="1902" ht="15.75">
      <c r="N1902" s="86">
        <f t="shared" si="64"/>
        <v>0</v>
      </c>
    </row>
    <row r="1903" ht="15.75">
      <c r="N1903" s="86">
        <f t="shared" si="64"/>
        <v>0</v>
      </c>
    </row>
    <row r="1904" ht="15.75">
      <c r="N1904" s="86">
        <f t="shared" si="64"/>
        <v>0</v>
      </c>
    </row>
    <row r="1905" ht="15.75">
      <c r="N1905" s="86">
        <f t="shared" si="64"/>
        <v>0</v>
      </c>
    </row>
    <row r="1906" ht="15.75">
      <c r="N1906" s="86">
        <f t="shared" si="64"/>
        <v>0</v>
      </c>
    </row>
    <row r="1907" ht="15.75">
      <c r="N1907" s="86">
        <f t="shared" si="64"/>
        <v>0</v>
      </c>
    </row>
    <row r="1908" ht="15.75">
      <c r="N1908" s="86">
        <f t="shared" si="64"/>
        <v>0</v>
      </c>
    </row>
    <row r="1909" ht="15.75">
      <c r="N1909" s="86">
        <f t="shared" si="64"/>
        <v>0</v>
      </c>
    </row>
    <row r="1910" ht="15.75">
      <c r="N1910" s="86">
        <f t="shared" si="64"/>
        <v>0</v>
      </c>
    </row>
    <row r="1911" ht="15.75">
      <c r="N1911" s="86">
        <f t="shared" si="64"/>
        <v>0</v>
      </c>
    </row>
    <row r="1912" ht="15.75">
      <c r="N1912" s="86">
        <f t="shared" si="64"/>
        <v>0</v>
      </c>
    </row>
    <row r="1913" ht="15.75">
      <c r="N1913" s="86">
        <f t="shared" si="64"/>
        <v>0</v>
      </c>
    </row>
    <row r="1914" ht="15.75">
      <c r="N1914" s="86">
        <f t="shared" si="64"/>
        <v>0</v>
      </c>
    </row>
    <row r="1915" ht="15.75">
      <c r="N1915" s="86">
        <f t="shared" si="64"/>
        <v>0</v>
      </c>
    </row>
    <row r="1916" ht="15.75">
      <c r="N1916" s="86">
        <f t="shared" si="64"/>
        <v>0</v>
      </c>
    </row>
    <row r="1917" ht="15.75">
      <c r="N1917" s="86">
        <f t="shared" si="64"/>
        <v>0</v>
      </c>
    </row>
    <row r="1918" ht="15.75">
      <c r="N1918" s="86">
        <f t="shared" si="64"/>
        <v>0</v>
      </c>
    </row>
    <row r="1919" ht="15.75">
      <c r="N1919" s="86">
        <f t="shared" si="64"/>
        <v>0</v>
      </c>
    </row>
    <row r="1920" ht="15.75">
      <c r="N1920" s="86">
        <f t="shared" si="64"/>
        <v>0</v>
      </c>
    </row>
    <row r="1921" ht="15.75">
      <c r="N1921" s="86">
        <f t="shared" si="64"/>
        <v>0</v>
      </c>
    </row>
    <row r="1922" ht="15.75">
      <c r="N1922" s="86">
        <f aca="true" t="shared" si="65" ref="N1922:N1985">C1922+F1922</f>
        <v>0</v>
      </c>
    </row>
    <row r="1923" ht="15.75">
      <c r="N1923" s="86">
        <f t="shared" si="65"/>
        <v>0</v>
      </c>
    </row>
    <row r="1924" ht="15.75">
      <c r="N1924" s="86">
        <f t="shared" si="65"/>
        <v>0</v>
      </c>
    </row>
    <row r="1925" ht="15.75">
      <c r="N1925" s="86">
        <f t="shared" si="65"/>
        <v>0</v>
      </c>
    </row>
    <row r="1926" ht="15.75">
      <c r="N1926" s="86">
        <f t="shared" si="65"/>
        <v>0</v>
      </c>
    </row>
    <row r="1927" ht="15.75">
      <c r="N1927" s="86">
        <f t="shared" si="65"/>
        <v>0</v>
      </c>
    </row>
    <row r="1928" ht="15.75">
      <c r="N1928" s="86">
        <f t="shared" si="65"/>
        <v>0</v>
      </c>
    </row>
    <row r="1929" ht="15.75">
      <c r="N1929" s="86">
        <f t="shared" si="65"/>
        <v>0</v>
      </c>
    </row>
    <row r="1930" ht="15.75">
      <c r="N1930" s="86">
        <f t="shared" si="65"/>
        <v>0</v>
      </c>
    </row>
    <row r="1931" ht="15.75">
      <c r="N1931" s="86">
        <f t="shared" si="65"/>
        <v>0</v>
      </c>
    </row>
    <row r="1932" ht="15.75">
      <c r="N1932" s="86">
        <f t="shared" si="65"/>
        <v>0</v>
      </c>
    </row>
    <row r="1933" ht="15.75">
      <c r="N1933" s="86">
        <f t="shared" si="65"/>
        <v>0</v>
      </c>
    </row>
    <row r="1934" ht="15.75">
      <c r="N1934" s="86">
        <f t="shared" si="65"/>
        <v>0</v>
      </c>
    </row>
    <row r="1935" ht="15.75">
      <c r="N1935" s="86">
        <f t="shared" si="65"/>
        <v>0</v>
      </c>
    </row>
    <row r="1936" ht="15.75">
      <c r="N1936" s="86">
        <f t="shared" si="65"/>
        <v>0</v>
      </c>
    </row>
    <row r="1937" ht="15.75">
      <c r="N1937" s="86">
        <f t="shared" si="65"/>
        <v>0</v>
      </c>
    </row>
    <row r="1938" ht="15.75">
      <c r="N1938" s="86">
        <f t="shared" si="65"/>
        <v>0</v>
      </c>
    </row>
    <row r="1939" ht="15.75">
      <c r="N1939" s="86">
        <f t="shared" si="65"/>
        <v>0</v>
      </c>
    </row>
    <row r="1940" ht="15.75">
      <c r="N1940" s="86">
        <f t="shared" si="65"/>
        <v>0</v>
      </c>
    </row>
    <row r="1941" ht="15.75">
      <c r="N1941" s="86">
        <f t="shared" si="65"/>
        <v>0</v>
      </c>
    </row>
    <row r="1942" ht="15.75">
      <c r="N1942" s="86">
        <f t="shared" si="65"/>
        <v>0</v>
      </c>
    </row>
    <row r="1943" ht="15.75">
      <c r="N1943" s="86">
        <f t="shared" si="65"/>
        <v>0</v>
      </c>
    </row>
    <row r="1944" ht="15.75">
      <c r="N1944" s="86">
        <f t="shared" si="65"/>
        <v>0</v>
      </c>
    </row>
    <row r="1945" ht="15.75">
      <c r="N1945" s="86">
        <f t="shared" si="65"/>
        <v>0</v>
      </c>
    </row>
    <row r="1946" ht="15.75">
      <c r="N1946" s="86">
        <f t="shared" si="65"/>
        <v>0</v>
      </c>
    </row>
    <row r="1947" ht="15.75">
      <c r="N1947" s="86">
        <f t="shared" si="65"/>
        <v>0</v>
      </c>
    </row>
    <row r="1948" ht="15.75">
      <c r="N1948" s="86">
        <f t="shared" si="65"/>
        <v>0</v>
      </c>
    </row>
    <row r="1949" ht="15.75">
      <c r="N1949" s="86">
        <f t="shared" si="65"/>
        <v>0</v>
      </c>
    </row>
    <row r="1950" ht="15.75">
      <c r="N1950" s="86">
        <f t="shared" si="65"/>
        <v>0</v>
      </c>
    </row>
    <row r="1951" ht="15.75">
      <c r="N1951" s="86">
        <f t="shared" si="65"/>
        <v>0</v>
      </c>
    </row>
    <row r="1952" ht="15.75">
      <c r="N1952" s="86">
        <f t="shared" si="65"/>
        <v>0</v>
      </c>
    </row>
    <row r="1953" ht="15.75">
      <c r="N1953" s="86">
        <f t="shared" si="65"/>
        <v>0</v>
      </c>
    </row>
    <row r="1954" ht="15.75">
      <c r="N1954" s="86">
        <f t="shared" si="65"/>
        <v>0</v>
      </c>
    </row>
    <row r="1955" ht="15.75">
      <c r="N1955" s="86">
        <f t="shared" si="65"/>
        <v>0</v>
      </c>
    </row>
    <row r="1956" ht="15.75">
      <c r="N1956" s="86">
        <f t="shared" si="65"/>
        <v>0</v>
      </c>
    </row>
    <row r="1957" ht="15.75">
      <c r="N1957" s="86">
        <f t="shared" si="65"/>
        <v>0</v>
      </c>
    </row>
    <row r="1958" ht="15.75">
      <c r="N1958" s="86">
        <f t="shared" si="65"/>
        <v>0</v>
      </c>
    </row>
    <row r="1959" ht="15.75">
      <c r="N1959" s="86">
        <f t="shared" si="65"/>
        <v>0</v>
      </c>
    </row>
    <row r="1960" ht="15.75">
      <c r="N1960" s="86">
        <f t="shared" si="65"/>
        <v>0</v>
      </c>
    </row>
    <row r="1961" ht="15.75">
      <c r="N1961" s="86">
        <f t="shared" si="65"/>
        <v>0</v>
      </c>
    </row>
    <row r="1962" ht="15.75">
      <c r="N1962" s="86">
        <f t="shared" si="65"/>
        <v>0</v>
      </c>
    </row>
    <row r="1963" ht="15.75">
      <c r="N1963" s="86">
        <f t="shared" si="65"/>
        <v>0</v>
      </c>
    </row>
    <row r="1964" ht="15.75">
      <c r="N1964" s="86">
        <f t="shared" si="65"/>
        <v>0</v>
      </c>
    </row>
    <row r="1965" ht="15.75">
      <c r="N1965" s="86">
        <f t="shared" si="65"/>
        <v>0</v>
      </c>
    </row>
    <row r="1966" ht="15.75">
      <c r="N1966" s="86">
        <f t="shared" si="65"/>
        <v>0</v>
      </c>
    </row>
    <row r="1967" ht="15.75">
      <c r="N1967" s="86">
        <f t="shared" si="65"/>
        <v>0</v>
      </c>
    </row>
    <row r="1968" ht="15.75">
      <c r="N1968" s="86">
        <f t="shared" si="65"/>
        <v>0</v>
      </c>
    </row>
    <row r="1969" ht="15.75">
      <c r="N1969" s="86">
        <f t="shared" si="65"/>
        <v>0</v>
      </c>
    </row>
    <row r="1970" ht="15.75">
      <c r="N1970" s="86">
        <f t="shared" si="65"/>
        <v>0</v>
      </c>
    </row>
    <row r="1971" ht="15.75">
      <c r="N1971" s="86">
        <f t="shared" si="65"/>
        <v>0</v>
      </c>
    </row>
    <row r="1972" ht="15.75">
      <c r="N1972" s="86">
        <f t="shared" si="65"/>
        <v>0</v>
      </c>
    </row>
    <row r="1973" ht="15.75">
      <c r="N1973" s="86">
        <f t="shared" si="65"/>
        <v>0</v>
      </c>
    </row>
    <row r="1974" ht="15.75">
      <c r="N1974" s="86">
        <f t="shared" si="65"/>
        <v>0</v>
      </c>
    </row>
    <row r="1975" ht="15.75">
      <c r="N1975" s="86">
        <f t="shared" si="65"/>
        <v>0</v>
      </c>
    </row>
    <row r="1976" ht="15.75">
      <c r="N1976" s="86">
        <f t="shared" si="65"/>
        <v>0</v>
      </c>
    </row>
    <row r="1977" ht="15.75">
      <c r="N1977" s="86">
        <f t="shared" si="65"/>
        <v>0</v>
      </c>
    </row>
    <row r="1978" ht="15.75">
      <c r="N1978" s="86">
        <f t="shared" si="65"/>
        <v>0</v>
      </c>
    </row>
    <row r="1979" ht="15.75">
      <c r="N1979" s="86">
        <f t="shared" si="65"/>
        <v>0</v>
      </c>
    </row>
    <row r="1980" ht="15.75">
      <c r="N1980" s="86">
        <f t="shared" si="65"/>
        <v>0</v>
      </c>
    </row>
    <row r="1981" ht="15.75">
      <c r="N1981" s="86">
        <f t="shared" si="65"/>
        <v>0</v>
      </c>
    </row>
    <row r="1982" ht="15.75">
      <c r="N1982" s="86">
        <f t="shared" si="65"/>
        <v>0</v>
      </c>
    </row>
    <row r="1983" ht="15.75">
      <c r="N1983" s="86">
        <f t="shared" si="65"/>
        <v>0</v>
      </c>
    </row>
    <row r="1984" ht="15.75">
      <c r="N1984" s="86">
        <f t="shared" si="65"/>
        <v>0</v>
      </c>
    </row>
    <row r="1985" ht="15.75">
      <c r="N1985" s="86">
        <f t="shared" si="65"/>
        <v>0</v>
      </c>
    </row>
    <row r="1986" ht="15.75">
      <c r="N1986" s="86">
        <f aca="true" t="shared" si="66" ref="N1986:N2049">C1986+F1986</f>
        <v>0</v>
      </c>
    </row>
    <row r="1987" ht="15.75">
      <c r="N1987" s="86">
        <f t="shared" si="66"/>
        <v>0</v>
      </c>
    </row>
    <row r="1988" ht="15.75">
      <c r="N1988" s="86">
        <f t="shared" si="66"/>
        <v>0</v>
      </c>
    </row>
    <row r="1989" ht="15.75">
      <c r="N1989" s="86">
        <f t="shared" si="66"/>
        <v>0</v>
      </c>
    </row>
    <row r="1990" ht="15.75">
      <c r="N1990" s="86">
        <f t="shared" si="66"/>
        <v>0</v>
      </c>
    </row>
    <row r="1991" ht="15.75">
      <c r="N1991" s="86">
        <f t="shared" si="66"/>
        <v>0</v>
      </c>
    </row>
    <row r="1992" ht="15.75">
      <c r="N1992" s="86">
        <f t="shared" si="66"/>
        <v>0</v>
      </c>
    </row>
    <row r="1993" ht="15.75">
      <c r="N1993" s="86">
        <f t="shared" si="66"/>
        <v>0</v>
      </c>
    </row>
    <row r="1994" ht="15.75">
      <c r="N1994" s="86">
        <f t="shared" si="66"/>
        <v>0</v>
      </c>
    </row>
    <row r="1995" ht="15.75">
      <c r="N1995" s="86">
        <f t="shared" si="66"/>
        <v>0</v>
      </c>
    </row>
    <row r="1996" ht="15.75">
      <c r="N1996" s="86">
        <f t="shared" si="66"/>
        <v>0</v>
      </c>
    </row>
    <row r="1997" ht="15.75">
      <c r="N1997" s="86">
        <f t="shared" si="66"/>
        <v>0</v>
      </c>
    </row>
    <row r="1998" ht="15.75">
      <c r="N1998" s="86">
        <f t="shared" si="66"/>
        <v>0</v>
      </c>
    </row>
    <row r="1999" ht="15.75">
      <c r="N1999" s="86">
        <f t="shared" si="66"/>
        <v>0</v>
      </c>
    </row>
    <row r="2000" ht="15.75">
      <c r="N2000" s="86">
        <f t="shared" si="66"/>
        <v>0</v>
      </c>
    </row>
    <row r="2001" ht="15.75">
      <c r="N2001" s="86">
        <f t="shared" si="66"/>
        <v>0</v>
      </c>
    </row>
    <row r="2002" ht="15.75">
      <c r="N2002" s="86">
        <f t="shared" si="66"/>
        <v>0</v>
      </c>
    </row>
    <row r="2003" ht="15.75">
      <c r="N2003" s="86">
        <f t="shared" si="66"/>
        <v>0</v>
      </c>
    </row>
    <row r="2004" ht="15.75">
      <c r="N2004" s="86">
        <f t="shared" si="66"/>
        <v>0</v>
      </c>
    </row>
    <row r="2005" ht="15.75">
      <c r="N2005" s="86">
        <f t="shared" si="66"/>
        <v>0</v>
      </c>
    </row>
    <row r="2006" ht="15.75">
      <c r="N2006" s="86">
        <f t="shared" si="66"/>
        <v>0</v>
      </c>
    </row>
    <row r="2007" ht="15.75">
      <c r="N2007" s="86">
        <f t="shared" si="66"/>
        <v>0</v>
      </c>
    </row>
    <row r="2008" ht="15.75">
      <c r="N2008" s="86">
        <f t="shared" si="66"/>
        <v>0</v>
      </c>
    </row>
    <row r="2009" ht="15.75">
      <c r="N2009" s="86">
        <f t="shared" si="66"/>
        <v>0</v>
      </c>
    </row>
    <row r="2010" ht="15.75">
      <c r="N2010" s="86">
        <f t="shared" si="66"/>
        <v>0</v>
      </c>
    </row>
    <row r="2011" ht="15.75">
      <c r="N2011" s="86">
        <f t="shared" si="66"/>
        <v>0</v>
      </c>
    </row>
    <row r="2012" ht="15.75">
      <c r="N2012" s="86">
        <f t="shared" si="66"/>
        <v>0</v>
      </c>
    </row>
    <row r="2013" ht="15.75">
      <c r="N2013" s="86">
        <f t="shared" si="66"/>
        <v>0</v>
      </c>
    </row>
    <row r="2014" ht="15.75">
      <c r="N2014" s="86">
        <f t="shared" si="66"/>
        <v>0</v>
      </c>
    </row>
    <row r="2015" ht="15.75">
      <c r="N2015" s="86">
        <f t="shared" si="66"/>
        <v>0</v>
      </c>
    </row>
    <row r="2016" ht="15.75">
      <c r="N2016" s="86">
        <f t="shared" si="66"/>
        <v>0</v>
      </c>
    </row>
    <row r="2017" ht="15.75">
      <c r="N2017" s="86">
        <f t="shared" si="66"/>
        <v>0</v>
      </c>
    </row>
    <row r="2018" ht="15.75">
      <c r="N2018" s="86">
        <f t="shared" si="66"/>
        <v>0</v>
      </c>
    </row>
    <row r="2019" ht="15.75">
      <c r="N2019" s="86">
        <f t="shared" si="66"/>
        <v>0</v>
      </c>
    </row>
    <row r="2020" ht="15.75">
      <c r="N2020" s="86">
        <f t="shared" si="66"/>
        <v>0</v>
      </c>
    </row>
    <row r="2021" ht="15.75">
      <c r="N2021" s="86">
        <f t="shared" si="66"/>
        <v>0</v>
      </c>
    </row>
    <row r="2022" ht="15.75">
      <c r="N2022" s="86">
        <f t="shared" si="66"/>
        <v>0</v>
      </c>
    </row>
    <row r="2023" ht="15.75">
      <c r="N2023" s="86">
        <f t="shared" si="66"/>
        <v>0</v>
      </c>
    </row>
    <row r="2024" ht="15.75">
      <c r="N2024" s="86">
        <f t="shared" si="66"/>
        <v>0</v>
      </c>
    </row>
    <row r="2025" ht="15.75">
      <c r="N2025" s="86">
        <f t="shared" si="66"/>
        <v>0</v>
      </c>
    </row>
    <row r="2026" ht="15.75">
      <c r="N2026" s="86">
        <f t="shared" si="66"/>
        <v>0</v>
      </c>
    </row>
    <row r="2027" ht="15.75">
      <c r="N2027" s="86">
        <f t="shared" si="66"/>
        <v>0</v>
      </c>
    </row>
    <row r="2028" ht="15.75">
      <c r="N2028" s="86">
        <f t="shared" si="66"/>
        <v>0</v>
      </c>
    </row>
    <row r="2029" ht="15.75">
      <c r="N2029" s="86">
        <f t="shared" si="66"/>
        <v>0</v>
      </c>
    </row>
    <row r="2030" ht="15.75">
      <c r="N2030" s="86">
        <f t="shared" si="66"/>
        <v>0</v>
      </c>
    </row>
    <row r="2031" ht="15.75">
      <c r="N2031" s="86">
        <f t="shared" si="66"/>
        <v>0</v>
      </c>
    </row>
    <row r="2032" ht="15.75">
      <c r="N2032" s="86">
        <f t="shared" si="66"/>
        <v>0</v>
      </c>
    </row>
    <row r="2033" ht="15.75">
      <c r="N2033" s="86">
        <f t="shared" si="66"/>
        <v>0</v>
      </c>
    </row>
    <row r="2034" ht="15.75">
      <c r="N2034" s="86">
        <f t="shared" si="66"/>
        <v>0</v>
      </c>
    </row>
    <row r="2035" ht="15.75">
      <c r="N2035" s="86">
        <f t="shared" si="66"/>
        <v>0</v>
      </c>
    </row>
    <row r="2036" ht="15.75">
      <c r="N2036" s="86">
        <f t="shared" si="66"/>
        <v>0</v>
      </c>
    </row>
    <row r="2037" ht="15.75">
      <c r="N2037" s="86">
        <f t="shared" si="66"/>
        <v>0</v>
      </c>
    </row>
    <row r="2038" ht="15.75">
      <c r="N2038" s="86">
        <f t="shared" si="66"/>
        <v>0</v>
      </c>
    </row>
    <row r="2039" ht="15.75">
      <c r="N2039" s="86">
        <f t="shared" si="66"/>
        <v>0</v>
      </c>
    </row>
    <row r="2040" ht="15.75">
      <c r="N2040" s="86">
        <f t="shared" si="66"/>
        <v>0</v>
      </c>
    </row>
    <row r="2041" ht="15.75">
      <c r="N2041" s="86">
        <f t="shared" si="66"/>
        <v>0</v>
      </c>
    </row>
    <row r="2042" ht="15.75">
      <c r="N2042" s="86">
        <f t="shared" si="66"/>
        <v>0</v>
      </c>
    </row>
    <row r="2043" ht="15.75">
      <c r="N2043" s="86">
        <f t="shared" si="66"/>
        <v>0</v>
      </c>
    </row>
    <row r="2044" ht="15.75">
      <c r="N2044" s="86">
        <f t="shared" si="66"/>
        <v>0</v>
      </c>
    </row>
    <row r="2045" ht="15.75">
      <c r="N2045" s="86">
        <f t="shared" si="66"/>
        <v>0</v>
      </c>
    </row>
    <row r="2046" ht="15.75">
      <c r="N2046" s="86">
        <f t="shared" si="66"/>
        <v>0</v>
      </c>
    </row>
    <row r="2047" ht="15.75">
      <c r="N2047" s="86">
        <f t="shared" si="66"/>
        <v>0</v>
      </c>
    </row>
    <row r="2048" ht="15.75">
      <c r="N2048" s="86">
        <f t="shared" si="66"/>
        <v>0</v>
      </c>
    </row>
    <row r="2049" ht="15.75">
      <c r="N2049" s="86">
        <f t="shared" si="66"/>
        <v>0</v>
      </c>
    </row>
    <row r="2050" ht="15.75">
      <c r="N2050" s="86">
        <f aca="true" t="shared" si="67" ref="N2050:N2113">C2050+F2050</f>
        <v>0</v>
      </c>
    </row>
    <row r="2051" ht="15.75">
      <c r="N2051" s="86">
        <f t="shared" si="67"/>
        <v>0</v>
      </c>
    </row>
    <row r="2052" ht="15.75">
      <c r="N2052" s="86">
        <f t="shared" si="67"/>
        <v>0</v>
      </c>
    </row>
    <row r="2053" ht="15.75">
      <c r="N2053" s="86">
        <f t="shared" si="67"/>
        <v>0</v>
      </c>
    </row>
    <row r="2054" ht="15.75">
      <c r="N2054" s="86">
        <f t="shared" si="67"/>
        <v>0</v>
      </c>
    </row>
    <row r="2055" ht="15.75">
      <c r="N2055" s="86">
        <f t="shared" si="67"/>
        <v>0</v>
      </c>
    </row>
    <row r="2056" ht="15.75">
      <c r="N2056" s="86">
        <f t="shared" si="67"/>
        <v>0</v>
      </c>
    </row>
    <row r="2057" ht="15.75">
      <c r="N2057" s="86">
        <f t="shared" si="67"/>
        <v>0</v>
      </c>
    </row>
    <row r="2058" ht="15.75">
      <c r="N2058" s="86">
        <f t="shared" si="67"/>
        <v>0</v>
      </c>
    </row>
    <row r="2059" ht="15.75">
      <c r="N2059" s="86">
        <f t="shared" si="67"/>
        <v>0</v>
      </c>
    </row>
    <row r="2060" ht="15.75">
      <c r="N2060" s="86">
        <f t="shared" si="67"/>
        <v>0</v>
      </c>
    </row>
    <row r="2061" ht="15.75">
      <c r="N2061" s="86">
        <f t="shared" si="67"/>
        <v>0</v>
      </c>
    </row>
    <row r="2062" ht="15.75">
      <c r="N2062" s="86">
        <f t="shared" si="67"/>
        <v>0</v>
      </c>
    </row>
    <row r="2063" ht="15.75">
      <c r="N2063" s="86">
        <f t="shared" si="67"/>
        <v>0</v>
      </c>
    </row>
    <row r="2064" ht="15.75">
      <c r="N2064" s="86">
        <f t="shared" si="67"/>
        <v>0</v>
      </c>
    </row>
    <row r="2065" ht="15.75">
      <c r="N2065" s="86">
        <f t="shared" si="67"/>
        <v>0</v>
      </c>
    </row>
    <row r="2066" ht="15.75">
      <c r="N2066" s="86">
        <f t="shared" si="67"/>
        <v>0</v>
      </c>
    </row>
    <row r="2067" ht="15.75">
      <c r="N2067" s="86">
        <f t="shared" si="67"/>
        <v>0</v>
      </c>
    </row>
    <row r="2068" ht="15.75">
      <c r="N2068" s="86">
        <f t="shared" si="67"/>
        <v>0</v>
      </c>
    </row>
    <row r="2069" ht="15.75">
      <c r="N2069" s="86">
        <f t="shared" si="67"/>
        <v>0</v>
      </c>
    </row>
    <row r="2070" ht="15.75">
      <c r="N2070" s="86">
        <f t="shared" si="67"/>
        <v>0</v>
      </c>
    </row>
    <row r="2071" ht="15.75">
      <c r="N2071" s="86">
        <f t="shared" si="67"/>
        <v>0</v>
      </c>
    </row>
    <row r="2072" ht="15.75">
      <c r="N2072" s="86">
        <f t="shared" si="67"/>
        <v>0</v>
      </c>
    </row>
    <row r="2073" ht="15.75">
      <c r="N2073" s="86">
        <f t="shared" si="67"/>
        <v>0</v>
      </c>
    </row>
    <row r="2074" ht="15.75">
      <c r="N2074" s="86">
        <f t="shared" si="67"/>
        <v>0</v>
      </c>
    </row>
    <row r="2075" ht="15.75">
      <c r="N2075" s="86">
        <f t="shared" si="67"/>
        <v>0</v>
      </c>
    </row>
    <row r="2076" ht="15.75">
      <c r="N2076" s="86">
        <f t="shared" si="67"/>
        <v>0</v>
      </c>
    </row>
    <row r="2077" ht="15.75">
      <c r="N2077" s="86">
        <f t="shared" si="67"/>
        <v>0</v>
      </c>
    </row>
    <row r="2078" ht="15.75">
      <c r="N2078" s="86">
        <f t="shared" si="67"/>
        <v>0</v>
      </c>
    </row>
    <row r="2079" ht="15.75">
      <c r="N2079" s="86">
        <f t="shared" si="67"/>
        <v>0</v>
      </c>
    </row>
    <row r="2080" ht="15.75">
      <c r="N2080" s="86">
        <f t="shared" si="67"/>
        <v>0</v>
      </c>
    </row>
    <row r="2081" ht="15.75">
      <c r="N2081" s="86">
        <f t="shared" si="67"/>
        <v>0</v>
      </c>
    </row>
    <row r="2082" ht="15.75">
      <c r="N2082" s="86">
        <f t="shared" si="67"/>
        <v>0</v>
      </c>
    </row>
    <row r="2083" ht="15.75">
      <c r="N2083" s="86">
        <f t="shared" si="67"/>
        <v>0</v>
      </c>
    </row>
    <row r="2084" ht="15.75">
      <c r="N2084" s="86">
        <f t="shared" si="67"/>
        <v>0</v>
      </c>
    </row>
    <row r="2085" ht="15.75">
      <c r="N2085" s="86">
        <f t="shared" si="67"/>
        <v>0</v>
      </c>
    </row>
    <row r="2086" ht="15.75">
      <c r="N2086" s="86">
        <f t="shared" si="67"/>
        <v>0</v>
      </c>
    </row>
    <row r="2087" ht="15.75">
      <c r="N2087" s="86">
        <f t="shared" si="67"/>
        <v>0</v>
      </c>
    </row>
    <row r="2088" ht="15.75">
      <c r="N2088" s="86">
        <f t="shared" si="67"/>
        <v>0</v>
      </c>
    </row>
    <row r="2089" ht="15.75">
      <c r="N2089" s="86">
        <f t="shared" si="67"/>
        <v>0</v>
      </c>
    </row>
    <row r="2090" ht="15.75">
      <c r="N2090" s="86">
        <f t="shared" si="67"/>
        <v>0</v>
      </c>
    </row>
    <row r="2091" ht="15.75">
      <c r="N2091" s="86">
        <f t="shared" si="67"/>
        <v>0</v>
      </c>
    </row>
    <row r="2092" ht="15.75">
      <c r="N2092" s="86">
        <f t="shared" si="67"/>
        <v>0</v>
      </c>
    </row>
    <row r="2093" ht="15.75">
      <c r="N2093" s="86">
        <f t="shared" si="67"/>
        <v>0</v>
      </c>
    </row>
    <row r="2094" ht="15.75">
      <c r="N2094" s="86">
        <f t="shared" si="67"/>
        <v>0</v>
      </c>
    </row>
    <row r="2095" ht="15.75">
      <c r="N2095" s="86">
        <f t="shared" si="67"/>
        <v>0</v>
      </c>
    </row>
    <row r="2096" ht="15.75">
      <c r="N2096" s="86">
        <f t="shared" si="67"/>
        <v>0</v>
      </c>
    </row>
    <row r="2097" ht="15.75">
      <c r="N2097" s="86">
        <f t="shared" si="67"/>
        <v>0</v>
      </c>
    </row>
    <row r="2098" ht="15.75">
      <c r="N2098" s="86">
        <f t="shared" si="67"/>
        <v>0</v>
      </c>
    </row>
    <row r="2099" ht="15.75">
      <c r="N2099" s="86">
        <f t="shared" si="67"/>
        <v>0</v>
      </c>
    </row>
    <row r="2100" ht="15.75">
      <c r="N2100" s="86">
        <f t="shared" si="67"/>
        <v>0</v>
      </c>
    </row>
    <row r="2101" ht="15.75">
      <c r="N2101" s="86">
        <f t="shared" si="67"/>
        <v>0</v>
      </c>
    </row>
    <row r="2102" ht="15.75">
      <c r="N2102" s="86">
        <f t="shared" si="67"/>
        <v>0</v>
      </c>
    </row>
    <row r="2103" ht="15.75">
      <c r="N2103" s="86">
        <f t="shared" si="67"/>
        <v>0</v>
      </c>
    </row>
    <row r="2104" ht="15.75">
      <c r="N2104" s="86">
        <f t="shared" si="67"/>
        <v>0</v>
      </c>
    </row>
    <row r="2105" ht="15.75">
      <c r="N2105" s="86">
        <f t="shared" si="67"/>
        <v>0</v>
      </c>
    </row>
    <row r="2106" ht="15.75">
      <c r="N2106" s="86">
        <f t="shared" si="67"/>
        <v>0</v>
      </c>
    </row>
    <row r="2107" ht="15.75">
      <c r="N2107" s="86">
        <f t="shared" si="67"/>
        <v>0</v>
      </c>
    </row>
    <row r="2108" ht="15.75">
      <c r="N2108" s="86">
        <f t="shared" si="67"/>
        <v>0</v>
      </c>
    </row>
    <row r="2109" ht="15.75">
      <c r="N2109" s="86">
        <f t="shared" si="67"/>
        <v>0</v>
      </c>
    </row>
    <row r="2110" ht="15.75">
      <c r="N2110" s="86">
        <f t="shared" si="67"/>
        <v>0</v>
      </c>
    </row>
    <row r="2111" ht="15.75">
      <c r="N2111" s="86">
        <f t="shared" si="67"/>
        <v>0</v>
      </c>
    </row>
    <row r="2112" ht="15.75">
      <c r="N2112" s="86">
        <f t="shared" si="67"/>
        <v>0</v>
      </c>
    </row>
    <row r="2113" ht="15.75">
      <c r="N2113" s="86">
        <f t="shared" si="67"/>
        <v>0</v>
      </c>
    </row>
    <row r="2114" ht="15.75">
      <c r="N2114" s="86">
        <f aca="true" t="shared" si="68" ref="N2114:N2177">C2114+F2114</f>
        <v>0</v>
      </c>
    </row>
    <row r="2115" ht="15.75">
      <c r="N2115" s="86">
        <f t="shared" si="68"/>
        <v>0</v>
      </c>
    </row>
    <row r="2116" ht="15.75">
      <c r="N2116" s="86">
        <f t="shared" si="68"/>
        <v>0</v>
      </c>
    </row>
    <row r="2117" ht="15.75">
      <c r="N2117" s="86">
        <f t="shared" si="68"/>
        <v>0</v>
      </c>
    </row>
    <row r="2118" ht="15.75">
      <c r="N2118" s="86">
        <f t="shared" si="68"/>
        <v>0</v>
      </c>
    </row>
    <row r="2119" ht="15.75">
      <c r="N2119" s="86">
        <f t="shared" si="68"/>
        <v>0</v>
      </c>
    </row>
    <row r="2120" ht="15.75">
      <c r="N2120" s="86">
        <f t="shared" si="68"/>
        <v>0</v>
      </c>
    </row>
    <row r="2121" ht="15.75">
      <c r="N2121" s="86">
        <f t="shared" si="68"/>
        <v>0</v>
      </c>
    </row>
    <row r="2122" ht="15.75">
      <c r="N2122" s="86">
        <f t="shared" si="68"/>
        <v>0</v>
      </c>
    </row>
    <row r="2123" ht="15.75">
      <c r="N2123" s="86">
        <f t="shared" si="68"/>
        <v>0</v>
      </c>
    </row>
    <row r="2124" ht="15.75">
      <c r="N2124" s="86">
        <f t="shared" si="68"/>
        <v>0</v>
      </c>
    </row>
    <row r="2125" ht="15.75">
      <c r="N2125" s="86">
        <f t="shared" si="68"/>
        <v>0</v>
      </c>
    </row>
    <row r="2126" ht="15.75">
      <c r="N2126" s="86">
        <f t="shared" si="68"/>
        <v>0</v>
      </c>
    </row>
    <row r="2127" ht="15.75">
      <c r="N2127" s="86">
        <f t="shared" si="68"/>
        <v>0</v>
      </c>
    </row>
    <row r="2128" ht="15.75">
      <c r="N2128" s="86">
        <f t="shared" si="68"/>
        <v>0</v>
      </c>
    </row>
    <row r="2129" ht="15.75">
      <c r="N2129" s="86">
        <f t="shared" si="68"/>
        <v>0</v>
      </c>
    </row>
    <row r="2130" ht="15.75">
      <c r="N2130" s="86">
        <f t="shared" si="68"/>
        <v>0</v>
      </c>
    </row>
    <row r="2131" ht="15.75">
      <c r="N2131" s="86">
        <f t="shared" si="68"/>
        <v>0</v>
      </c>
    </row>
    <row r="2132" ht="15.75">
      <c r="N2132" s="86">
        <f t="shared" si="68"/>
        <v>0</v>
      </c>
    </row>
    <row r="2133" ht="15.75">
      <c r="N2133" s="86">
        <f t="shared" si="68"/>
        <v>0</v>
      </c>
    </row>
    <row r="2134" ht="15.75">
      <c r="N2134" s="86">
        <f t="shared" si="68"/>
        <v>0</v>
      </c>
    </row>
    <row r="2135" ht="15.75">
      <c r="N2135" s="86">
        <f t="shared" si="68"/>
        <v>0</v>
      </c>
    </row>
    <row r="2136" ht="15.75">
      <c r="N2136" s="86">
        <f t="shared" si="68"/>
        <v>0</v>
      </c>
    </row>
    <row r="2137" ht="15.75">
      <c r="N2137" s="86">
        <f t="shared" si="68"/>
        <v>0</v>
      </c>
    </row>
    <row r="2138" ht="15.75">
      <c r="N2138" s="86">
        <f t="shared" si="68"/>
        <v>0</v>
      </c>
    </row>
    <row r="2139" ht="15.75">
      <c r="N2139" s="86">
        <f t="shared" si="68"/>
        <v>0</v>
      </c>
    </row>
    <row r="2140" ht="15.75">
      <c r="N2140" s="86">
        <f t="shared" si="68"/>
        <v>0</v>
      </c>
    </row>
    <row r="2141" ht="15.75">
      <c r="N2141" s="86">
        <f t="shared" si="68"/>
        <v>0</v>
      </c>
    </row>
    <row r="2142" ht="15.75">
      <c r="N2142" s="86">
        <f t="shared" si="68"/>
        <v>0</v>
      </c>
    </row>
    <row r="2143" ht="15.75">
      <c r="N2143" s="86">
        <f t="shared" si="68"/>
        <v>0</v>
      </c>
    </row>
    <row r="2144" ht="15.75">
      <c r="N2144" s="86">
        <f t="shared" si="68"/>
        <v>0</v>
      </c>
    </row>
    <row r="2145" ht="15.75">
      <c r="N2145" s="86">
        <f t="shared" si="68"/>
        <v>0</v>
      </c>
    </row>
    <row r="2146" ht="15.75">
      <c r="N2146" s="86">
        <f t="shared" si="68"/>
        <v>0</v>
      </c>
    </row>
    <row r="2147" ht="15.75">
      <c r="N2147" s="86">
        <f t="shared" si="68"/>
        <v>0</v>
      </c>
    </row>
    <row r="2148" ht="15.75">
      <c r="N2148" s="86">
        <f t="shared" si="68"/>
        <v>0</v>
      </c>
    </row>
    <row r="2149" ht="15.75">
      <c r="N2149" s="86">
        <f t="shared" si="68"/>
        <v>0</v>
      </c>
    </row>
    <row r="2150" ht="15.75">
      <c r="N2150" s="86">
        <f t="shared" si="68"/>
        <v>0</v>
      </c>
    </row>
    <row r="2151" ht="15.75">
      <c r="N2151" s="86">
        <f t="shared" si="68"/>
        <v>0</v>
      </c>
    </row>
    <row r="2152" ht="15.75">
      <c r="N2152" s="86">
        <f t="shared" si="68"/>
        <v>0</v>
      </c>
    </row>
    <row r="2153" ht="15.75">
      <c r="N2153" s="86">
        <f t="shared" si="68"/>
        <v>0</v>
      </c>
    </row>
    <row r="2154" ht="15.75">
      <c r="N2154" s="86">
        <f t="shared" si="68"/>
        <v>0</v>
      </c>
    </row>
    <row r="2155" ht="15.75">
      <c r="N2155" s="86">
        <f t="shared" si="68"/>
        <v>0</v>
      </c>
    </row>
    <row r="2156" ht="15.75">
      <c r="N2156" s="86">
        <f t="shared" si="68"/>
        <v>0</v>
      </c>
    </row>
    <row r="2157" ht="15.75">
      <c r="N2157" s="86">
        <f t="shared" si="68"/>
        <v>0</v>
      </c>
    </row>
    <row r="2158" ht="15.75">
      <c r="N2158" s="86">
        <f t="shared" si="68"/>
        <v>0</v>
      </c>
    </row>
    <row r="2159" ht="15.75">
      <c r="N2159" s="86">
        <f t="shared" si="68"/>
        <v>0</v>
      </c>
    </row>
    <row r="2160" ht="15.75">
      <c r="N2160" s="86">
        <f t="shared" si="68"/>
        <v>0</v>
      </c>
    </row>
    <row r="2161" ht="15.75">
      <c r="N2161" s="86">
        <f t="shared" si="68"/>
        <v>0</v>
      </c>
    </row>
    <row r="2162" ht="15.75">
      <c r="N2162" s="86">
        <f t="shared" si="68"/>
        <v>0</v>
      </c>
    </row>
    <row r="2163" ht="15.75">
      <c r="N2163" s="86">
        <f t="shared" si="68"/>
        <v>0</v>
      </c>
    </row>
    <row r="2164" ht="15.75">
      <c r="N2164" s="86">
        <f t="shared" si="68"/>
        <v>0</v>
      </c>
    </row>
    <row r="2165" ht="15.75">
      <c r="N2165" s="86">
        <f t="shared" si="68"/>
        <v>0</v>
      </c>
    </row>
    <row r="2166" ht="15.75">
      <c r="N2166" s="86">
        <f t="shared" si="68"/>
        <v>0</v>
      </c>
    </row>
    <row r="2167" ht="15.75">
      <c r="N2167" s="86">
        <f t="shared" si="68"/>
        <v>0</v>
      </c>
    </row>
    <row r="2168" ht="15.75">
      <c r="N2168" s="86">
        <f t="shared" si="68"/>
        <v>0</v>
      </c>
    </row>
    <row r="2169" ht="15.75">
      <c r="N2169" s="86">
        <f t="shared" si="68"/>
        <v>0</v>
      </c>
    </row>
    <row r="2170" ht="15.75">
      <c r="N2170" s="86">
        <f t="shared" si="68"/>
        <v>0</v>
      </c>
    </row>
    <row r="2171" ht="15.75">
      <c r="N2171" s="86">
        <f t="shared" si="68"/>
        <v>0</v>
      </c>
    </row>
    <row r="2172" ht="15.75">
      <c r="N2172" s="86">
        <f t="shared" si="68"/>
        <v>0</v>
      </c>
    </row>
    <row r="2173" ht="15.75">
      <c r="N2173" s="86">
        <f t="shared" si="68"/>
        <v>0</v>
      </c>
    </row>
    <row r="2174" ht="15.75">
      <c r="N2174" s="86">
        <f t="shared" si="68"/>
        <v>0</v>
      </c>
    </row>
    <row r="2175" ht="15.75">
      <c r="N2175" s="86">
        <f t="shared" si="68"/>
        <v>0</v>
      </c>
    </row>
    <row r="2176" ht="15.75">
      <c r="N2176" s="86">
        <f t="shared" si="68"/>
        <v>0</v>
      </c>
    </row>
    <row r="2177" ht="15.75">
      <c r="N2177" s="86">
        <f t="shared" si="68"/>
        <v>0</v>
      </c>
    </row>
    <row r="2178" ht="15.75">
      <c r="N2178" s="86">
        <f aca="true" t="shared" si="69" ref="N2178:N2241">C2178+F2178</f>
        <v>0</v>
      </c>
    </row>
    <row r="2179" ht="15.75">
      <c r="N2179" s="86">
        <f t="shared" si="69"/>
        <v>0</v>
      </c>
    </row>
    <row r="2180" ht="15.75">
      <c r="N2180" s="86">
        <f t="shared" si="69"/>
        <v>0</v>
      </c>
    </row>
    <row r="2181" ht="15.75">
      <c r="N2181" s="86">
        <f t="shared" si="69"/>
        <v>0</v>
      </c>
    </row>
    <row r="2182" ht="15.75">
      <c r="N2182" s="86">
        <f t="shared" si="69"/>
        <v>0</v>
      </c>
    </row>
    <row r="2183" ht="15.75">
      <c r="N2183" s="86">
        <f t="shared" si="69"/>
        <v>0</v>
      </c>
    </row>
    <row r="2184" ht="15.75">
      <c r="N2184" s="86">
        <f t="shared" si="69"/>
        <v>0</v>
      </c>
    </row>
    <row r="2185" ht="15.75">
      <c r="N2185" s="86">
        <f t="shared" si="69"/>
        <v>0</v>
      </c>
    </row>
    <row r="2186" ht="15.75">
      <c r="N2186" s="86">
        <f t="shared" si="69"/>
        <v>0</v>
      </c>
    </row>
    <row r="2187" ht="15.75">
      <c r="N2187" s="86">
        <f t="shared" si="69"/>
        <v>0</v>
      </c>
    </row>
    <row r="2188" ht="15.75">
      <c r="N2188" s="86">
        <f t="shared" si="69"/>
        <v>0</v>
      </c>
    </row>
    <row r="2189" ht="15.75">
      <c r="N2189" s="86">
        <f t="shared" si="69"/>
        <v>0</v>
      </c>
    </row>
    <row r="2190" ht="15.75">
      <c r="N2190" s="86">
        <f t="shared" si="69"/>
        <v>0</v>
      </c>
    </row>
    <row r="2191" ht="15.75">
      <c r="N2191" s="86">
        <f t="shared" si="69"/>
        <v>0</v>
      </c>
    </row>
    <row r="2192" ht="15.75">
      <c r="N2192" s="86">
        <f t="shared" si="69"/>
        <v>0</v>
      </c>
    </row>
    <row r="2193" ht="15.75">
      <c r="N2193" s="86">
        <f t="shared" si="69"/>
        <v>0</v>
      </c>
    </row>
    <row r="2194" ht="15.75">
      <c r="N2194" s="86">
        <f t="shared" si="69"/>
        <v>0</v>
      </c>
    </row>
    <row r="2195" ht="15.75">
      <c r="N2195" s="86">
        <f t="shared" si="69"/>
        <v>0</v>
      </c>
    </row>
    <row r="2196" ht="15.75">
      <c r="N2196" s="86">
        <f t="shared" si="69"/>
        <v>0</v>
      </c>
    </row>
    <row r="2197" ht="15.75">
      <c r="N2197" s="86">
        <f t="shared" si="69"/>
        <v>0</v>
      </c>
    </row>
    <row r="2198" ht="15.75">
      <c r="N2198" s="86">
        <f t="shared" si="69"/>
        <v>0</v>
      </c>
    </row>
    <row r="2199" ht="15.75">
      <c r="N2199" s="86">
        <f t="shared" si="69"/>
        <v>0</v>
      </c>
    </row>
    <row r="2200" ht="15.75">
      <c r="N2200" s="86">
        <f t="shared" si="69"/>
        <v>0</v>
      </c>
    </row>
    <row r="2201" ht="15.75">
      <c r="N2201" s="86">
        <f t="shared" si="69"/>
        <v>0</v>
      </c>
    </row>
    <row r="2202" ht="15.75">
      <c r="N2202" s="86">
        <f t="shared" si="69"/>
        <v>0</v>
      </c>
    </row>
    <row r="2203" ht="15.75">
      <c r="N2203" s="86">
        <f t="shared" si="69"/>
        <v>0</v>
      </c>
    </row>
    <row r="2204" ht="15.75">
      <c r="N2204" s="86">
        <f t="shared" si="69"/>
        <v>0</v>
      </c>
    </row>
    <row r="2205" ht="15.75">
      <c r="N2205" s="86">
        <f t="shared" si="69"/>
        <v>0</v>
      </c>
    </row>
    <row r="2206" ht="15.75">
      <c r="N2206" s="86">
        <f t="shared" si="69"/>
        <v>0</v>
      </c>
    </row>
    <row r="2207" ht="15.75">
      <c r="N2207" s="86">
        <f t="shared" si="69"/>
        <v>0</v>
      </c>
    </row>
    <row r="2208" ht="15.75">
      <c r="N2208" s="86">
        <f t="shared" si="69"/>
        <v>0</v>
      </c>
    </row>
    <row r="2209" ht="15.75">
      <c r="N2209" s="86">
        <f t="shared" si="69"/>
        <v>0</v>
      </c>
    </row>
    <row r="2210" ht="15.75">
      <c r="N2210" s="86">
        <f t="shared" si="69"/>
        <v>0</v>
      </c>
    </row>
    <row r="2211" ht="15.75">
      <c r="N2211" s="86">
        <f t="shared" si="69"/>
        <v>0</v>
      </c>
    </row>
    <row r="2212" ht="15.75">
      <c r="N2212" s="86">
        <f t="shared" si="69"/>
        <v>0</v>
      </c>
    </row>
    <row r="2213" ht="15.75">
      <c r="N2213" s="86">
        <f t="shared" si="69"/>
        <v>0</v>
      </c>
    </row>
    <row r="2214" ht="15.75">
      <c r="N2214" s="86">
        <f t="shared" si="69"/>
        <v>0</v>
      </c>
    </row>
    <row r="2215" ht="15.75">
      <c r="N2215" s="86">
        <f t="shared" si="69"/>
        <v>0</v>
      </c>
    </row>
    <row r="2216" ht="15.75">
      <c r="N2216" s="86">
        <f t="shared" si="69"/>
        <v>0</v>
      </c>
    </row>
    <row r="2217" ht="15.75">
      <c r="N2217" s="86">
        <f t="shared" si="69"/>
        <v>0</v>
      </c>
    </row>
    <row r="2218" ht="15.75">
      <c r="N2218" s="86">
        <f t="shared" si="69"/>
        <v>0</v>
      </c>
    </row>
    <row r="2219" ht="15.75">
      <c r="N2219" s="86">
        <f t="shared" si="69"/>
        <v>0</v>
      </c>
    </row>
    <row r="2220" ht="15.75">
      <c r="N2220" s="86">
        <f t="shared" si="69"/>
        <v>0</v>
      </c>
    </row>
    <row r="2221" ht="15.75">
      <c r="N2221" s="86">
        <f t="shared" si="69"/>
        <v>0</v>
      </c>
    </row>
    <row r="2222" ht="15.75">
      <c r="N2222" s="86">
        <f t="shared" si="69"/>
        <v>0</v>
      </c>
    </row>
    <row r="2223" ht="15.75">
      <c r="N2223" s="86">
        <f t="shared" si="69"/>
        <v>0</v>
      </c>
    </row>
    <row r="2224" ht="15.75">
      <c r="N2224" s="86">
        <f t="shared" si="69"/>
        <v>0</v>
      </c>
    </row>
    <row r="2225" ht="15.75">
      <c r="N2225" s="86">
        <f t="shared" si="69"/>
        <v>0</v>
      </c>
    </row>
    <row r="2226" ht="15.75">
      <c r="N2226" s="86">
        <f t="shared" si="69"/>
        <v>0</v>
      </c>
    </row>
    <row r="2227" ht="15.75">
      <c r="N2227" s="86">
        <f t="shared" si="69"/>
        <v>0</v>
      </c>
    </row>
    <row r="2228" ht="15.75">
      <c r="N2228" s="86">
        <f t="shared" si="69"/>
        <v>0</v>
      </c>
    </row>
    <row r="2229" ht="15.75">
      <c r="N2229" s="86">
        <f t="shared" si="69"/>
        <v>0</v>
      </c>
    </row>
    <row r="2230" ht="15.75">
      <c r="N2230" s="86">
        <f t="shared" si="69"/>
        <v>0</v>
      </c>
    </row>
    <row r="2231" ht="15.75">
      <c r="N2231" s="86">
        <f t="shared" si="69"/>
        <v>0</v>
      </c>
    </row>
    <row r="2232" ht="15.75">
      <c r="N2232" s="86">
        <f t="shared" si="69"/>
        <v>0</v>
      </c>
    </row>
    <row r="2233" ht="15.75">
      <c r="N2233" s="86">
        <f t="shared" si="69"/>
        <v>0</v>
      </c>
    </row>
    <row r="2234" ht="15.75">
      <c r="N2234" s="86">
        <f t="shared" si="69"/>
        <v>0</v>
      </c>
    </row>
    <row r="2235" ht="15.75">
      <c r="N2235" s="86">
        <f t="shared" si="69"/>
        <v>0</v>
      </c>
    </row>
    <row r="2236" ht="15.75">
      <c r="N2236" s="86">
        <f t="shared" si="69"/>
        <v>0</v>
      </c>
    </row>
    <row r="2237" ht="15.75">
      <c r="N2237" s="86">
        <f t="shared" si="69"/>
        <v>0</v>
      </c>
    </row>
    <row r="2238" ht="15.75">
      <c r="N2238" s="86">
        <f t="shared" si="69"/>
        <v>0</v>
      </c>
    </row>
    <row r="2239" ht="15.75">
      <c r="N2239" s="86">
        <f t="shared" si="69"/>
        <v>0</v>
      </c>
    </row>
    <row r="2240" ht="15.75">
      <c r="N2240" s="86">
        <f t="shared" si="69"/>
        <v>0</v>
      </c>
    </row>
    <row r="2241" ht="15.75">
      <c r="N2241" s="86">
        <f t="shared" si="69"/>
        <v>0</v>
      </c>
    </row>
    <row r="2242" ht="15.75">
      <c r="N2242" s="86">
        <f aca="true" t="shared" si="70" ref="N2242:N2305">C2242+F2242</f>
        <v>0</v>
      </c>
    </row>
    <row r="2243" ht="15.75">
      <c r="N2243" s="86">
        <f t="shared" si="70"/>
        <v>0</v>
      </c>
    </row>
    <row r="2244" ht="15.75">
      <c r="N2244" s="86">
        <f t="shared" si="70"/>
        <v>0</v>
      </c>
    </row>
    <row r="2245" ht="15.75">
      <c r="N2245" s="86">
        <f t="shared" si="70"/>
        <v>0</v>
      </c>
    </row>
    <row r="2246" ht="15.75">
      <c r="N2246" s="86">
        <f t="shared" si="70"/>
        <v>0</v>
      </c>
    </row>
    <row r="2247" ht="15.75">
      <c r="N2247" s="86">
        <f t="shared" si="70"/>
        <v>0</v>
      </c>
    </row>
    <row r="2248" ht="15.75">
      <c r="N2248" s="86">
        <f t="shared" si="70"/>
        <v>0</v>
      </c>
    </row>
    <row r="2249" ht="15.75">
      <c r="N2249" s="86">
        <f t="shared" si="70"/>
        <v>0</v>
      </c>
    </row>
    <row r="2250" ht="15.75">
      <c r="N2250" s="86">
        <f t="shared" si="70"/>
        <v>0</v>
      </c>
    </row>
    <row r="2251" ht="15.75">
      <c r="N2251" s="86">
        <f t="shared" si="70"/>
        <v>0</v>
      </c>
    </row>
    <row r="2252" ht="15.75">
      <c r="N2252" s="86">
        <f t="shared" si="70"/>
        <v>0</v>
      </c>
    </row>
    <row r="2253" ht="15.75">
      <c r="N2253" s="86">
        <f t="shared" si="70"/>
        <v>0</v>
      </c>
    </row>
    <row r="2254" ht="15.75">
      <c r="N2254" s="86">
        <f t="shared" si="70"/>
        <v>0</v>
      </c>
    </row>
    <row r="2255" ht="15.75">
      <c r="N2255" s="86">
        <f t="shared" si="70"/>
        <v>0</v>
      </c>
    </row>
    <row r="2256" ht="15.75">
      <c r="N2256" s="86">
        <f t="shared" si="70"/>
        <v>0</v>
      </c>
    </row>
    <row r="2257" ht="15.75">
      <c r="N2257" s="86">
        <f t="shared" si="70"/>
        <v>0</v>
      </c>
    </row>
    <row r="2258" ht="15.75">
      <c r="N2258" s="86">
        <f t="shared" si="70"/>
        <v>0</v>
      </c>
    </row>
    <row r="2259" ht="15.75">
      <c r="N2259" s="86">
        <f t="shared" si="70"/>
        <v>0</v>
      </c>
    </row>
    <row r="2260" ht="15.75">
      <c r="N2260" s="86">
        <f t="shared" si="70"/>
        <v>0</v>
      </c>
    </row>
    <row r="2261" ht="15.75">
      <c r="N2261" s="86">
        <f t="shared" si="70"/>
        <v>0</v>
      </c>
    </row>
    <row r="2262" ht="15.75">
      <c r="N2262" s="86">
        <f t="shared" si="70"/>
        <v>0</v>
      </c>
    </row>
    <row r="2263" ht="15.75">
      <c r="N2263" s="86">
        <f t="shared" si="70"/>
        <v>0</v>
      </c>
    </row>
    <row r="2264" ht="15.75">
      <c r="N2264" s="86">
        <f t="shared" si="70"/>
        <v>0</v>
      </c>
    </row>
    <row r="2265" ht="15.75">
      <c r="N2265" s="86">
        <f t="shared" si="70"/>
        <v>0</v>
      </c>
    </row>
    <row r="2266" ht="15.75">
      <c r="N2266" s="86">
        <f t="shared" si="70"/>
        <v>0</v>
      </c>
    </row>
    <row r="2267" ht="15.75">
      <c r="N2267" s="86">
        <f t="shared" si="70"/>
        <v>0</v>
      </c>
    </row>
    <row r="2268" ht="15.75">
      <c r="N2268" s="86">
        <f t="shared" si="70"/>
        <v>0</v>
      </c>
    </row>
    <row r="2269" ht="15.75">
      <c r="N2269" s="86">
        <f t="shared" si="70"/>
        <v>0</v>
      </c>
    </row>
    <row r="2270" ht="15.75">
      <c r="N2270" s="86">
        <f t="shared" si="70"/>
        <v>0</v>
      </c>
    </row>
    <row r="2271" ht="15.75">
      <c r="N2271" s="86">
        <f t="shared" si="70"/>
        <v>0</v>
      </c>
    </row>
    <row r="2272" ht="15.75">
      <c r="N2272" s="86">
        <f t="shared" si="70"/>
        <v>0</v>
      </c>
    </row>
    <row r="2273" ht="15.75">
      <c r="N2273" s="86">
        <f t="shared" si="70"/>
        <v>0</v>
      </c>
    </row>
    <row r="2274" ht="15.75">
      <c r="N2274" s="86">
        <f t="shared" si="70"/>
        <v>0</v>
      </c>
    </row>
    <row r="2275" ht="15.75">
      <c r="N2275" s="86">
        <f t="shared" si="70"/>
        <v>0</v>
      </c>
    </row>
    <row r="2276" ht="15.75">
      <c r="N2276" s="86">
        <f t="shared" si="70"/>
        <v>0</v>
      </c>
    </row>
    <row r="2277" ht="15.75">
      <c r="N2277" s="86">
        <f t="shared" si="70"/>
        <v>0</v>
      </c>
    </row>
    <row r="2278" ht="15.75">
      <c r="N2278" s="86">
        <f t="shared" si="70"/>
        <v>0</v>
      </c>
    </row>
    <row r="2279" ht="15.75">
      <c r="N2279" s="86">
        <f t="shared" si="70"/>
        <v>0</v>
      </c>
    </row>
    <row r="2280" ht="15.75">
      <c r="N2280" s="86">
        <f t="shared" si="70"/>
        <v>0</v>
      </c>
    </row>
    <row r="2281" ht="15.75">
      <c r="N2281" s="86">
        <f t="shared" si="70"/>
        <v>0</v>
      </c>
    </row>
    <row r="2282" ht="15.75">
      <c r="N2282" s="86">
        <f t="shared" si="70"/>
        <v>0</v>
      </c>
    </row>
    <row r="2283" ht="15.75">
      <c r="N2283" s="86">
        <f t="shared" si="70"/>
        <v>0</v>
      </c>
    </row>
    <row r="2284" ht="15.75">
      <c r="N2284" s="86">
        <f t="shared" si="70"/>
        <v>0</v>
      </c>
    </row>
    <row r="2285" ht="15.75">
      <c r="N2285" s="86">
        <f t="shared" si="70"/>
        <v>0</v>
      </c>
    </row>
    <row r="2286" ht="15.75">
      <c r="N2286" s="86">
        <f t="shared" si="70"/>
        <v>0</v>
      </c>
    </row>
    <row r="2287" ht="15.75">
      <c r="N2287" s="86">
        <f t="shared" si="70"/>
        <v>0</v>
      </c>
    </row>
    <row r="2288" ht="15.75">
      <c r="N2288" s="86">
        <f t="shared" si="70"/>
        <v>0</v>
      </c>
    </row>
    <row r="2289" ht="15.75">
      <c r="N2289" s="86">
        <f t="shared" si="70"/>
        <v>0</v>
      </c>
    </row>
    <row r="2290" ht="15.75">
      <c r="N2290" s="86">
        <f t="shared" si="70"/>
        <v>0</v>
      </c>
    </row>
    <row r="2291" ht="15.75">
      <c r="N2291" s="86">
        <f t="shared" si="70"/>
        <v>0</v>
      </c>
    </row>
    <row r="2292" ht="15.75">
      <c r="N2292" s="86">
        <f t="shared" si="70"/>
        <v>0</v>
      </c>
    </row>
    <row r="2293" ht="15.75">
      <c r="N2293" s="86">
        <f t="shared" si="70"/>
        <v>0</v>
      </c>
    </row>
    <row r="2294" ht="15.75">
      <c r="N2294" s="86">
        <f t="shared" si="70"/>
        <v>0</v>
      </c>
    </row>
    <row r="2295" ht="15.75">
      <c r="N2295" s="86">
        <f t="shared" si="70"/>
        <v>0</v>
      </c>
    </row>
    <row r="2296" ht="15.75">
      <c r="N2296" s="86">
        <f t="shared" si="70"/>
        <v>0</v>
      </c>
    </row>
    <row r="2297" ht="15.75">
      <c r="N2297" s="86">
        <f t="shared" si="70"/>
        <v>0</v>
      </c>
    </row>
    <row r="2298" ht="15.75">
      <c r="N2298" s="86">
        <f t="shared" si="70"/>
        <v>0</v>
      </c>
    </row>
    <row r="2299" ht="15.75">
      <c r="N2299" s="86">
        <f t="shared" si="70"/>
        <v>0</v>
      </c>
    </row>
    <row r="2300" ht="15.75">
      <c r="N2300" s="86">
        <f t="shared" si="70"/>
        <v>0</v>
      </c>
    </row>
    <row r="2301" ht="15.75">
      <c r="N2301" s="86">
        <f t="shared" si="70"/>
        <v>0</v>
      </c>
    </row>
    <row r="2302" ht="15.75">
      <c r="N2302" s="86">
        <f t="shared" si="70"/>
        <v>0</v>
      </c>
    </row>
    <row r="2303" ht="15.75">
      <c r="N2303" s="86">
        <f t="shared" si="70"/>
        <v>0</v>
      </c>
    </row>
    <row r="2304" ht="15.75">
      <c r="N2304" s="86">
        <f t="shared" si="70"/>
        <v>0</v>
      </c>
    </row>
    <row r="2305" ht="15.75">
      <c r="N2305" s="86">
        <f t="shared" si="70"/>
        <v>0</v>
      </c>
    </row>
    <row r="2306" ht="15.75">
      <c r="N2306" s="86">
        <f aca="true" t="shared" si="71" ref="N2306:N2369">C2306+F2306</f>
        <v>0</v>
      </c>
    </row>
    <row r="2307" ht="15.75">
      <c r="N2307" s="86">
        <f t="shared" si="71"/>
        <v>0</v>
      </c>
    </row>
    <row r="2308" ht="15.75">
      <c r="N2308" s="86">
        <f t="shared" si="71"/>
        <v>0</v>
      </c>
    </row>
    <row r="2309" ht="15.75">
      <c r="N2309" s="86">
        <f t="shared" si="71"/>
        <v>0</v>
      </c>
    </row>
    <row r="2310" ht="15.75">
      <c r="N2310" s="86">
        <f t="shared" si="71"/>
        <v>0</v>
      </c>
    </row>
    <row r="2311" ht="15.75">
      <c r="N2311" s="86">
        <f t="shared" si="71"/>
        <v>0</v>
      </c>
    </row>
    <row r="2312" ht="15.75">
      <c r="N2312" s="86">
        <f t="shared" si="71"/>
        <v>0</v>
      </c>
    </row>
    <row r="2313" ht="15.75">
      <c r="N2313" s="86">
        <f t="shared" si="71"/>
        <v>0</v>
      </c>
    </row>
    <row r="2314" ht="15.75">
      <c r="N2314" s="86">
        <f t="shared" si="71"/>
        <v>0</v>
      </c>
    </row>
    <row r="2315" ht="15.75">
      <c r="N2315" s="86">
        <f t="shared" si="71"/>
        <v>0</v>
      </c>
    </row>
    <row r="2316" ht="15.75">
      <c r="N2316" s="86">
        <f t="shared" si="71"/>
        <v>0</v>
      </c>
    </row>
    <row r="2317" ht="15.75">
      <c r="N2317" s="86">
        <f t="shared" si="71"/>
        <v>0</v>
      </c>
    </row>
    <row r="2318" ht="15.75">
      <c r="N2318" s="86">
        <f t="shared" si="71"/>
        <v>0</v>
      </c>
    </row>
    <row r="2319" ht="15.75">
      <c r="N2319" s="86">
        <f t="shared" si="71"/>
        <v>0</v>
      </c>
    </row>
    <row r="2320" ht="15.75">
      <c r="N2320" s="86">
        <f t="shared" si="71"/>
        <v>0</v>
      </c>
    </row>
    <row r="2321" ht="15.75">
      <c r="N2321" s="86">
        <f t="shared" si="71"/>
        <v>0</v>
      </c>
    </row>
    <row r="2322" ht="15.75">
      <c r="N2322" s="86">
        <f t="shared" si="71"/>
        <v>0</v>
      </c>
    </row>
    <row r="2323" ht="15.75">
      <c r="N2323" s="86">
        <f t="shared" si="71"/>
        <v>0</v>
      </c>
    </row>
    <row r="2324" ht="15.75">
      <c r="N2324" s="86">
        <f t="shared" si="71"/>
        <v>0</v>
      </c>
    </row>
    <row r="2325" ht="15.75">
      <c r="N2325" s="86">
        <f t="shared" si="71"/>
        <v>0</v>
      </c>
    </row>
    <row r="2326" ht="15.75">
      <c r="N2326" s="86">
        <f t="shared" si="71"/>
        <v>0</v>
      </c>
    </row>
    <row r="2327" ht="15.75">
      <c r="N2327" s="86">
        <f t="shared" si="71"/>
        <v>0</v>
      </c>
    </row>
    <row r="2328" ht="15.75">
      <c r="N2328" s="86">
        <f t="shared" si="71"/>
        <v>0</v>
      </c>
    </row>
    <row r="2329" ht="15.75">
      <c r="N2329" s="86">
        <f t="shared" si="71"/>
        <v>0</v>
      </c>
    </row>
    <row r="2330" ht="15.75">
      <c r="N2330" s="86">
        <f t="shared" si="71"/>
        <v>0</v>
      </c>
    </row>
    <row r="2331" ht="15.75">
      <c r="N2331" s="86">
        <f t="shared" si="71"/>
        <v>0</v>
      </c>
    </row>
    <row r="2332" ht="15.75">
      <c r="N2332" s="86">
        <f t="shared" si="71"/>
        <v>0</v>
      </c>
    </row>
    <row r="2333" ht="15.75">
      <c r="N2333" s="86">
        <f t="shared" si="71"/>
        <v>0</v>
      </c>
    </row>
    <row r="2334" ht="15.75">
      <c r="N2334" s="86">
        <f t="shared" si="71"/>
        <v>0</v>
      </c>
    </row>
    <row r="2335" ht="15.75">
      <c r="N2335" s="86">
        <f t="shared" si="71"/>
        <v>0</v>
      </c>
    </row>
    <row r="2336" ht="15.75">
      <c r="N2336" s="86">
        <f t="shared" si="71"/>
        <v>0</v>
      </c>
    </row>
    <row r="2337" ht="15.75">
      <c r="N2337" s="86">
        <f t="shared" si="71"/>
        <v>0</v>
      </c>
    </row>
    <row r="2338" ht="15.75">
      <c r="N2338" s="86">
        <f t="shared" si="71"/>
        <v>0</v>
      </c>
    </row>
    <row r="2339" ht="15.75">
      <c r="N2339" s="86">
        <f t="shared" si="71"/>
        <v>0</v>
      </c>
    </row>
    <row r="2340" ht="15.75">
      <c r="N2340" s="86">
        <f t="shared" si="71"/>
        <v>0</v>
      </c>
    </row>
    <row r="2341" ht="15.75">
      <c r="N2341" s="86">
        <f t="shared" si="71"/>
        <v>0</v>
      </c>
    </row>
    <row r="2342" ht="15.75">
      <c r="N2342" s="86">
        <f t="shared" si="71"/>
        <v>0</v>
      </c>
    </row>
    <row r="2343" ht="15.75">
      <c r="N2343" s="86">
        <f t="shared" si="71"/>
        <v>0</v>
      </c>
    </row>
    <row r="2344" ht="15.75">
      <c r="N2344" s="86">
        <f t="shared" si="71"/>
        <v>0</v>
      </c>
    </row>
    <row r="2345" ht="15.75">
      <c r="N2345" s="86">
        <f t="shared" si="71"/>
        <v>0</v>
      </c>
    </row>
    <row r="2346" ht="15.75">
      <c r="N2346" s="86">
        <f t="shared" si="71"/>
        <v>0</v>
      </c>
    </row>
    <row r="2347" ht="15.75">
      <c r="N2347" s="86">
        <f t="shared" si="71"/>
        <v>0</v>
      </c>
    </row>
    <row r="2348" ht="15.75">
      <c r="N2348" s="86">
        <f t="shared" si="71"/>
        <v>0</v>
      </c>
    </row>
    <row r="2349" ht="15.75">
      <c r="N2349" s="86">
        <f t="shared" si="71"/>
        <v>0</v>
      </c>
    </row>
    <row r="2350" ht="15.75">
      <c r="N2350" s="86">
        <f t="shared" si="71"/>
        <v>0</v>
      </c>
    </row>
    <row r="2351" ht="15.75">
      <c r="N2351" s="86">
        <f t="shared" si="71"/>
        <v>0</v>
      </c>
    </row>
    <row r="2352" ht="15.75">
      <c r="N2352" s="86">
        <f t="shared" si="71"/>
        <v>0</v>
      </c>
    </row>
    <row r="2353" ht="15.75">
      <c r="N2353" s="86">
        <f t="shared" si="71"/>
        <v>0</v>
      </c>
    </row>
    <row r="2354" ht="15.75">
      <c r="N2354" s="86">
        <f t="shared" si="71"/>
        <v>0</v>
      </c>
    </row>
    <row r="2355" ht="15.75">
      <c r="N2355" s="86">
        <f t="shared" si="71"/>
        <v>0</v>
      </c>
    </row>
    <row r="2356" ht="15.75">
      <c r="N2356" s="86">
        <f t="shared" si="71"/>
        <v>0</v>
      </c>
    </row>
    <row r="2357" ht="15.75">
      <c r="N2357" s="86">
        <f t="shared" si="71"/>
        <v>0</v>
      </c>
    </row>
    <row r="2358" ht="15.75">
      <c r="N2358" s="86">
        <f t="shared" si="71"/>
        <v>0</v>
      </c>
    </row>
    <row r="2359" ht="15.75">
      <c r="N2359" s="86">
        <f t="shared" si="71"/>
        <v>0</v>
      </c>
    </row>
    <row r="2360" ht="15.75">
      <c r="N2360" s="86">
        <f t="shared" si="71"/>
        <v>0</v>
      </c>
    </row>
    <row r="2361" ht="15.75">
      <c r="N2361" s="86">
        <f t="shared" si="71"/>
        <v>0</v>
      </c>
    </row>
    <row r="2362" ht="15.75">
      <c r="N2362" s="86">
        <f t="shared" si="71"/>
        <v>0</v>
      </c>
    </row>
    <row r="2363" ht="15.75">
      <c r="N2363" s="86">
        <f t="shared" si="71"/>
        <v>0</v>
      </c>
    </row>
    <row r="2364" ht="15.75">
      <c r="N2364" s="86">
        <f t="shared" si="71"/>
        <v>0</v>
      </c>
    </row>
    <row r="2365" ht="15.75">
      <c r="N2365" s="86">
        <f t="shared" si="71"/>
        <v>0</v>
      </c>
    </row>
    <row r="2366" ht="15.75">
      <c r="N2366" s="86">
        <f t="shared" si="71"/>
        <v>0</v>
      </c>
    </row>
    <row r="2367" ht="15.75">
      <c r="N2367" s="86">
        <f t="shared" si="71"/>
        <v>0</v>
      </c>
    </row>
    <row r="2368" ht="15.75">
      <c r="N2368" s="86">
        <f t="shared" si="71"/>
        <v>0</v>
      </c>
    </row>
    <row r="2369" ht="15.75">
      <c r="N2369" s="86">
        <f t="shared" si="71"/>
        <v>0</v>
      </c>
    </row>
    <row r="2370" ht="15.75">
      <c r="N2370" s="86">
        <f aca="true" t="shared" si="72" ref="N2370:N2433">C2370+F2370</f>
        <v>0</v>
      </c>
    </row>
    <row r="2371" ht="15.75">
      <c r="N2371" s="86">
        <f t="shared" si="72"/>
        <v>0</v>
      </c>
    </row>
    <row r="2372" ht="15.75">
      <c r="N2372" s="86">
        <f t="shared" si="72"/>
        <v>0</v>
      </c>
    </row>
    <row r="2373" ht="15.75">
      <c r="N2373" s="86">
        <f t="shared" si="72"/>
        <v>0</v>
      </c>
    </row>
    <row r="2374" ht="15.75">
      <c r="N2374" s="86">
        <f t="shared" si="72"/>
        <v>0</v>
      </c>
    </row>
    <row r="2375" ht="15.75">
      <c r="N2375" s="86">
        <f t="shared" si="72"/>
        <v>0</v>
      </c>
    </row>
    <row r="2376" ht="15.75">
      <c r="N2376" s="86">
        <f t="shared" si="72"/>
        <v>0</v>
      </c>
    </row>
    <row r="2377" ht="15.75">
      <c r="N2377" s="86">
        <f t="shared" si="72"/>
        <v>0</v>
      </c>
    </row>
    <row r="2378" ht="15.75">
      <c r="N2378" s="86">
        <f t="shared" si="72"/>
        <v>0</v>
      </c>
    </row>
    <row r="2379" ht="15.75">
      <c r="N2379" s="86">
        <f t="shared" si="72"/>
        <v>0</v>
      </c>
    </row>
    <row r="2380" ht="15.75">
      <c r="N2380" s="86">
        <f t="shared" si="72"/>
        <v>0</v>
      </c>
    </row>
    <row r="2381" ht="15.75">
      <c r="N2381" s="86">
        <f t="shared" si="72"/>
        <v>0</v>
      </c>
    </row>
    <row r="2382" ht="15.75">
      <c r="N2382" s="86">
        <f t="shared" si="72"/>
        <v>0</v>
      </c>
    </row>
    <row r="2383" ht="15.75">
      <c r="N2383" s="86">
        <f t="shared" si="72"/>
        <v>0</v>
      </c>
    </row>
    <row r="2384" ht="15.75">
      <c r="N2384" s="86">
        <f t="shared" si="72"/>
        <v>0</v>
      </c>
    </row>
    <row r="2385" ht="15.75">
      <c r="N2385" s="86">
        <f t="shared" si="72"/>
        <v>0</v>
      </c>
    </row>
    <row r="2386" ht="15.75">
      <c r="N2386" s="86">
        <f t="shared" si="72"/>
        <v>0</v>
      </c>
    </row>
    <row r="2387" ht="15.75">
      <c r="N2387" s="86">
        <f t="shared" si="72"/>
        <v>0</v>
      </c>
    </row>
    <row r="2388" ht="15.75">
      <c r="N2388" s="86">
        <f t="shared" si="72"/>
        <v>0</v>
      </c>
    </row>
    <row r="2389" ht="15.75">
      <c r="N2389" s="86">
        <f t="shared" si="72"/>
        <v>0</v>
      </c>
    </row>
    <row r="2390" ht="15.75">
      <c r="N2390" s="86">
        <f t="shared" si="72"/>
        <v>0</v>
      </c>
    </row>
    <row r="2391" ht="15.75">
      <c r="N2391" s="86">
        <f t="shared" si="72"/>
        <v>0</v>
      </c>
    </row>
    <row r="2392" ht="15.75">
      <c r="N2392" s="86">
        <f t="shared" si="72"/>
        <v>0</v>
      </c>
    </row>
    <row r="2393" ht="15.75">
      <c r="N2393" s="86">
        <f t="shared" si="72"/>
        <v>0</v>
      </c>
    </row>
    <row r="2394" ht="15.75">
      <c r="N2394" s="86">
        <f t="shared" si="72"/>
        <v>0</v>
      </c>
    </row>
    <row r="2395" ht="15.75">
      <c r="N2395" s="86">
        <f t="shared" si="72"/>
        <v>0</v>
      </c>
    </row>
    <row r="2396" ht="15.75">
      <c r="N2396" s="86">
        <f t="shared" si="72"/>
        <v>0</v>
      </c>
    </row>
    <row r="2397" ht="15.75">
      <c r="N2397" s="86">
        <f t="shared" si="72"/>
        <v>0</v>
      </c>
    </row>
    <row r="2398" ht="15.75">
      <c r="N2398" s="86">
        <f t="shared" si="72"/>
        <v>0</v>
      </c>
    </row>
    <row r="2399" ht="15.75">
      <c r="N2399" s="86">
        <f t="shared" si="72"/>
        <v>0</v>
      </c>
    </row>
    <row r="2400" ht="15.75">
      <c r="N2400" s="86">
        <f t="shared" si="72"/>
        <v>0</v>
      </c>
    </row>
    <row r="2401" ht="15.75">
      <c r="N2401" s="86">
        <f t="shared" si="72"/>
        <v>0</v>
      </c>
    </row>
    <row r="2402" ht="15.75">
      <c r="N2402" s="86">
        <f t="shared" si="72"/>
        <v>0</v>
      </c>
    </row>
    <row r="2403" ht="15.75">
      <c r="N2403" s="86">
        <f t="shared" si="72"/>
        <v>0</v>
      </c>
    </row>
    <row r="2404" ht="15.75">
      <c r="N2404" s="86">
        <f t="shared" si="72"/>
        <v>0</v>
      </c>
    </row>
    <row r="2405" ht="15.75">
      <c r="N2405" s="86">
        <f t="shared" si="72"/>
        <v>0</v>
      </c>
    </row>
    <row r="2406" ht="15.75">
      <c r="N2406" s="86">
        <f t="shared" si="72"/>
        <v>0</v>
      </c>
    </row>
    <row r="2407" ht="15.75">
      <c r="N2407" s="86">
        <f t="shared" si="72"/>
        <v>0</v>
      </c>
    </row>
    <row r="2408" ht="15.75">
      <c r="N2408" s="86">
        <f t="shared" si="72"/>
        <v>0</v>
      </c>
    </row>
    <row r="2409" ht="15.75">
      <c r="N2409" s="86">
        <f t="shared" si="72"/>
        <v>0</v>
      </c>
    </row>
    <row r="2410" ht="15.75">
      <c r="N2410" s="86">
        <f t="shared" si="72"/>
        <v>0</v>
      </c>
    </row>
    <row r="2411" ht="15.75">
      <c r="N2411" s="86">
        <f t="shared" si="72"/>
        <v>0</v>
      </c>
    </row>
    <row r="2412" ht="15.75">
      <c r="N2412" s="86">
        <f t="shared" si="72"/>
        <v>0</v>
      </c>
    </row>
    <row r="2413" ht="15.75">
      <c r="N2413" s="86">
        <f t="shared" si="72"/>
        <v>0</v>
      </c>
    </row>
    <row r="2414" ht="15.75">
      <c r="N2414" s="86">
        <f t="shared" si="72"/>
        <v>0</v>
      </c>
    </row>
    <row r="2415" ht="15.75">
      <c r="N2415" s="86">
        <f t="shared" si="72"/>
        <v>0</v>
      </c>
    </row>
    <row r="2416" ht="15.75">
      <c r="N2416" s="86">
        <f t="shared" si="72"/>
        <v>0</v>
      </c>
    </row>
    <row r="2417" ht="15.75">
      <c r="N2417" s="86">
        <f t="shared" si="72"/>
        <v>0</v>
      </c>
    </row>
    <row r="2418" ht="15.75">
      <c r="N2418" s="86">
        <f t="shared" si="72"/>
        <v>0</v>
      </c>
    </row>
    <row r="2419" ht="15.75">
      <c r="N2419" s="86">
        <f t="shared" si="72"/>
        <v>0</v>
      </c>
    </row>
    <row r="2420" ht="15.75">
      <c r="N2420" s="86">
        <f t="shared" si="72"/>
        <v>0</v>
      </c>
    </row>
    <row r="2421" ht="15.75">
      <c r="N2421" s="86">
        <f t="shared" si="72"/>
        <v>0</v>
      </c>
    </row>
    <row r="2422" ht="15.75">
      <c r="N2422" s="86">
        <f t="shared" si="72"/>
        <v>0</v>
      </c>
    </row>
    <row r="2423" ht="15.75">
      <c r="N2423" s="86">
        <f t="shared" si="72"/>
        <v>0</v>
      </c>
    </row>
    <row r="2424" ht="15.75">
      <c r="N2424" s="86">
        <f t="shared" si="72"/>
        <v>0</v>
      </c>
    </row>
    <row r="2425" ht="15.75">
      <c r="N2425" s="86">
        <f t="shared" si="72"/>
        <v>0</v>
      </c>
    </row>
    <row r="2426" ht="15.75">
      <c r="N2426" s="86">
        <f t="shared" si="72"/>
        <v>0</v>
      </c>
    </row>
    <row r="2427" ht="15.75">
      <c r="N2427" s="86">
        <f t="shared" si="72"/>
        <v>0</v>
      </c>
    </row>
    <row r="2428" ht="15.75">
      <c r="N2428" s="86">
        <f t="shared" si="72"/>
        <v>0</v>
      </c>
    </row>
    <row r="2429" ht="15.75">
      <c r="N2429" s="86">
        <f t="shared" si="72"/>
        <v>0</v>
      </c>
    </row>
    <row r="2430" ht="15.75">
      <c r="N2430" s="86">
        <f t="shared" si="72"/>
        <v>0</v>
      </c>
    </row>
    <row r="2431" ht="15.75">
      <c r="N2431" s="86">
        <f t="shared" si="72"/>
        <v>0</v>
      </c>
    </row>
    <row r="2432" ht="15.75">
      <c r="N2432" s="86">
        <f t="shared" si="72"/>
        <v>0</v>
      </c>
    </row>
    <row r="2433" ht="15.75">
      <c r="N2433" s="86">
        <f t="shared" si="72"/>
        <v>0</v>
      </c>
    </row>
    <row r="2434" ht="15.75">
      <c r="N2434" s="86">
        <f aca="true" t="shared" si="73" ref="N2434:N2497">C2434+F2434</f>
        <v>0</v>
      </c>
    </row>
    <row r="2435" ht="15.75">
      <c r="N2435" s="86">
        <f t="shared" si="73"/>
        <v>0</v>
      </c>
    </row>
    <row r="2436" ht="15.75">
      <c r="N2436" s="86">
        <f t="shared" si="73"/>
        <v>0</v>
      </c>
    </row>
    <row r="2437" ht="15.75">
      <c r="N2437" s="86">
        <f t="shared" si="73"/>
        <v>0</v>
      </c>
    </row>
    <row r="2438" ht="15.75">
      <c r="N2438" s="86">
        <f t="shared" si="73"/>
        <v>0</v>
      </c>
    </row>
    <row r="2439" ht="15.75">
      <c r="N2439" s="86">
        <f t="shared" si="73"/>
        <v>0</v>
      </c>
    </row>
    <row r="2440" ht="15.75">
      <c r="N2440" s="86">
        <f t="shared" si="73"/>
        <v>0</v>
      </c>
    </row>
    <row r="2441" ht="15.75">
      <c r="N2441" s="86">
        <f t="shared" si="73"/>
        <v>0</v>
      </c>
    </row>
    <row r="2442" ht="15.75">
      <c r="N2442" s="86">
        <f t="shared" si="73"/>
        <v>0</v>
      </c>
    </row>
    <row r="2443" ht="15.75">
      <c r="N2443" s="86">
        <f t="shared" si="73"/>
        <v>0</v>
      </c>
    </row>
    <row r="2444" ht="15.75">
      <c r="N2444" s="86">
        <f t="shared" si="73"/>
        <v>0</v>
      </c>
    </row>
    <row r="2445" ht="15.75">
      <c r="N2445" s="86">
        <f t="shared" si="73"/>
        <v>0</v>
      </c>
    </row>
    <row r="2446" ht="15.75">
      <c r="N2446" s="86">
        <f t="shared" si="73"/>
        <v>0</v>
      </c>
    </row>
    <row r="2447" ht="15.75">
      <c r="N2447" s="86">
        <f t="shared" si="73"/>
        <v>0</v>
      </c>
    </row>
    <row r="2448" ht="15.75">
      <c r="N2448" s="86">
        <f t="shared" si="73"/>
        <v>0</v>
      </c>
    </row>
    <row r="2449" ht="15.75">
      <c r="N2449" s="86">
        <f t="shared" si="73"/>
        <v>0</v>
      </c>
    </row>
    <row r="2450" ht="15.75">
      <c r="N2450" s="86">
        <f t="shared" si="73"/>
        <v>0</v>
      </c>
    </row>
    <row r="2451" ht="15.75">
      <c r="N2451" s="86">
        <f t="shared" si="73"/>
        <v>0</v>
      </c>
    </row>
    <row r="2452" ht="15.75">
      <c r="N2452" s="86">
        <f t="shared" si="73"/>
        <v>0</v>
      </c>
    </row>
    <row r="2453" ht="15.75">
      <c r="N2453" s="86">
        <f t="shared" si="73"/>
        <v>0</v>
      </c>
    </row>
    <row r="2454" ht="15.75">
      <c r="N2454" s="86">
        <f t="shared" si="73"/>
        <v>0</v>
      </c>
    </row>
    <row r="2455" ht="15.75">
      <c r="N2455" s="86">
        <f t="shared" si="73"/>
        <v>0</v>
      </c>
    </row>
    <row r="2456" ht="15.75">
      <c r="N2456" s="86">
        <f t="shared" si="73"/>
        <v>0</v>
      </c>
    </row>
    <row r="2457" ht="15.75">
      <c r="N2457" s="86">
        <f t="shared" si="73"/>
        <v>0</v>
      </c>
    </row>
    <row r="2458" ht="15.75">
      <c r="N2458" s="86">
        <f t="shared" si="73"/>
        <v>0</v>
      </c>
    </row>
    <row r="2459" ht="15.75">
      <c r="N2459" s="86">
        <f t="shared" si="73"/>
        <v>0</v>
      </c>
    </row>
    <row r="2460" ht="15.75">
      <c r="N2460" s="86">
        <f t="shared" si="73"/>
        <v>0</v>
      </c>
    </row>
    <row r="2461" ht="15.75">
      <c r="N2461" s="86">
        <f t="shared" si="73"/>
        <v>0</v>
      </c>
    </row>
    <row r="2462" ht="15.75">
      <c r="N2462" s="86">
        <f t="shared" si="73"/>
        <v>0</v>
      </c>
    </row>
    <row r="2463" ht="15.75">
      <c r="N2463" s="86">
        <f t="shared" si="73"/>
        <v>0</v>
      </c>
    </row>
    <row r="2464" ht="15.75">
      <c r="N2464" s="86">
        <f t="shared" si="73"/>
        <v>0</v>
      </c>
    </row>
    <row r="2465" ht="15.75">
      <c r="N2465" s="86">
        <f t="shared" si="73"/>
        <v>0</v>
      </c>
    </row>
    <row r="2466" ht="15.75">
      <c r="N2466" s="86">
        <f t="shared" si="73"/>
        <v>0</v>
      </c>
    </row>
    <row r="2467" ht="15.75">
      <c r="N2467" s="86">
        <f t="shared" si="73"/>
        <v>0</v>
      </c>
    </row>
    <row r="2468" ht="15.75">
      <c r="N2468" s="86">
        <f t="shared" si="73"/>
        <v>0</v>
      </c>
    </row>
    <row r="2469" ht="15.75">
      <c r="N2469" s="86">
        <f t="shared" si="73"/>
        <v>0</v>
      </c>
    </row>
    <row r="2470" ht="15.75">
      <c r="N2470" s="86">
        <f t="shared" si="73"/>
        <v>0</v>
      </c>
    </row>
    <row r="2471" ht="15.75">
      <c r="N2471" s="86">
        <f t="shared" si="73"/>
        <v>0</v>
      </c>
    </row>
    <row r="2472" ht="15.75">
      <c r="N2472" s="86">
        <f t="shared" si="73"/>
        <v>0</v>
      </c>
    </row>
    <row r="2473" ht="15.75">
      <c r="N2473" s="86">
        <f t="shared" si="73"/>
        <v>0</v>
      </c>
    </row>
    <row r="2474" ht="15.75">
      <c r="N2474" s="86">
        <f t="shared" si="73"/>
        <v>0</v>
      </c>
    </row>
    <row r="2475" ht="15.75">
      <c r="N2475" s="86">
        <f t="shared" si="73"/>
        <v>0</v>
      </c>
    </row>
    <row r="2476" ht="15.75">
      <c r="N2476" s="86">
        <f t="shared" si="73"/>
        <v>0</v>
      </c>
    </row>
    <row r="2477" ht="15.75">
      <c r="N2477" s="86">
        <f t="shared" si="73"/>
        <v>0</v>
      </c>
    </row>
    <row r="2478" ht="15.75">
      <c r="N2478" s="86">
        <f t="shared" si="73"/>
        <v>0</v>
      </c>
    </row>
    <row r="2479" ht="15.75">
      <c r="N2479" s="86">
        <f t="shared" si="73"/>
        <v>0</v>
      </c>
    </row>
    <row r="2480" ht="15.75">
      <c r="N2480" s="86">
        <f t="shared" si="73"/>
        <v>0</v>
      </c>
    </row>
    <row r="2481" ht="15.75">
      <c r="N2481" s="86">
        <f t="shared" si="73"/>
        <v>0</v>
      </c>
    </row>
    <row r="2482" ht="15.75">
      <c r="N2482" s="86">
        <f t="shared" si="73"/>
        <v>0</v>
      </c>
    </row>
    <row r="2483" ht="15.75">
      <c r="N2483" s="86">
        <f t="shared" si="73"/>
        <v>0</v>
      </c>
    </row>
    <row r="2484" ht="15.75">
      <c r="N2484" s="86">
        <f t="shared" si="73"/>
        <v>0</v>
      </c>
    </row>
    <row r="2485" ht="15.75">
      <c r="N2485" s="86">
        <f t="shared" si="73"/>
        <v>0</v>
      </c>
    </row>
    <row r="2486" ht="15.75">
      <c r="N2486" s="86">
        <f t="shared" si="73"/>
        <v>0</v>
      </c>
    </row>
    <row r="2487" ht="15.75">
      <c r="N2487" s="86">
        <f t="shared" si="73"/>
        <v>0</v>
      </c>
    </row>
    <row r="2488" ht="15.75">
      <c r="N2488" s="86">
        <f t="shared" si="73"/>
        <v>0</v>
      </c>
    </row>
    <row r="2489" ht="15.75">
      <c r="N2489" s="86">
        <f t="shared" si="73"/>
        <v>0</v>
      </c>
    </row>
    <row r="2490" ht="15.75">
      <c r="N2490" s="86">
        <f t="shared" si="73"/>
        <v>0</v>
      </c>
    </row>
    <row r="2491" ht="15.75">
      <c r="N2491" s="86">
        <f t="shared" si="73"/>
        <v>0</v>
      </c>
    </row>
    <row r="2492" ht="15.75">
      <c r="N2492" s="86">
        <f t="shared" si="73"/>
        <v>0</v>
      </c>
    </row>
    <row r="2493" ht="15.75">
      <c r="N2493" s="86">
        <f t="shared" si="73"/>
        <v>0</v>
      </c>
    </row>
    <row r="2494" ht="15.75">
      <c r="N2494" s="86">
        <f t="shared" si="73"/>
        <v>0</v>
      </c>
    </row>
    <row r="2495" ht="15.75">
      <c r="N2495" s="86">
        <f t="shared" si="73"/>
        <v>0</v>
      </c>
    </row>
    <row r="2496" ht="15.75">
      <c r="N2496" s="86">
        <f t="shared" si="73"/>
        <v>0</v>
      </c>
    </row>
    <row r="2497" ht="15.75">
      <c r="N2497" s="86">
        <f t="shared" si="73"/>
        <v>0</v>
      </c>
    </row>
    <row r="2498" ht="15.75">
      <c r="N2498" s="86">
        <f aca="true" t="shared" si="74" ref="N2498:N2561">C2498+F2498</f>
        <v>0</v>
      </c>
    </row>
    <row r="2499" ht="15.75">
      <c r="N2499" s="86">
        <f t="shared" si="74"/>
        <v>0</v>
      </c>
    </row>
    <row r="2500" ht="15.75">
      <c r="N2500" s="86">
        <f t="shared" si="74"/>
        <v>0</v>
      </c>
    </row>
    <row r="2501" ht="15.75">
      <c r="N2501" s="86">
        <f t="shared" si="74"/>
        <v>0</v>
      </c>
    </row>
    <row r="2502" ht="15.75">
      <c r="N2502" s="86">
        <f t="shared" si="74"/>
        <v>0</v>
      </c>
    </row>
    <row r="2503" ht="15.75">
      <c r="N2503" s="86">
        <f t="shared" si="74"/>
        <v>0</v>
      </c>
    </row>
    <row r="2504" ht="15.75">
      <c r="N2504" s="86">
        <f t="shared" si="74"/>
        <v>0</v>
      </c>
    </row>
    <row r="2505" ht="15.75">
      <c r="N2505" s="86">
        <f t="shared" si="74"/>
        <v>0</v>
      </c>
    </row>
    <row r="2506" ht="15.75">
      <c r="N2506" s="86">
        <f t="shared" si="74"/>
        <v>0</v>
      </c>
    </row>
    <row r="2507" ht="15.75">
      <c r="N2507" s="86">
        <f t="shared" si="74"/>
        <v>0</v>
      </c>
    </row>
    <row r="2508" ht="15.75">
      <c r="N2508" s="86">
        <f t="shared" si="74"/>
        <v>0</v>
      </c>
    </row>
    <row r="2509" ht="15.75">
      <c r="N2509" s="86">
        <f t="shared" si="74"/>
        <v>0</v>
      </c>
    </row>
    <row r="2510" ht="15.75">
      <c r="N2510" s="86">
        <f t="shared" si="74"/>
        <v>0</v>
      </c>
    </row>
    <row r="2511" ht="15.75">
      <c r="N2511" s="86">
        <f t="shared" si="74"/>
        <v>0</v>
      </c>
    </row>
    <row r="2512" ht="15.75">
      <c r="N2512" s="86">
        <f t="shared" si="74"/>
        <v>0</v>
      </c>
    </row>
    <row r="2513" ht="15.75">
      <c r="N2513" s="86">
        <f t="shared" si="74"/>
        <v>0</v>
      </c>
    </row>
    <row r="2514" ht="15.75">
      <c r="N2514" s="86">
        <f t="shared" si="74"/>
        <v>0</v>
      </c>
    </row>
    <row r="2515" ht="15.75">
      <c r="N2515" s="86">
        <f t="shared" si="74"/>
        <v>0</v>
      </c>
    </row>
    <row r="2516" ht="15.75">
      <c r="N2516" s="86">
        <f t="shared" si="74"/>
        <v>0</v>
      </c>
    </row>
    <row r="2517" ht="15.75">
      <c r="N2517" s="86">
        <f t="shared" si="74"/>
        <v>0</v>
      </c>
    </row>
    <row r="2518" ht="15.75">
      <c r="N2518" s="86">
        <f t="shared" si="74"/>
        <v>0</v>
      </c>
    </row>
    <row r="2519" ht="15.75">
      <c r="N2519" s="86">
        <f t="shared" si="74"/>
        <v>0</v>
      </c>
    </row>
    <row r="2520" ht="15.75">
      <c r="N2520" s="86">
        <f t="shared" si="74"/>
        <v>0</v>
      </c>
    </row>
    <row r="2521" ht="15.75">
      <c r="N2521" s="86">
        <f t="shared" si="74"/>
        <v>0</v>
      </c>
    </row>
    <row r="2522" ht="15.75">
      <c r="N2522" s="86">
        <f t="shared" si="74"/>
        <v>0</v>
      </c>
    </row>
    <row r="2523" ht="15.75">
      <c r="N2523" s="86">
        <f t="shared" si="74"/>
        <v>0</v>
      </c>
    </row>
    <row r="2524" ht="15.75">
      <c r="N2524" s="86">
        <f t="shared" si="74"/>
        <v>0</v>
      </c>
    </row>
    <row r="2525" ht="15.75">
      <c r="N2525" s="86">
        <f t="shared" si="74"/>
        <v>0</v>
      </c>
    </row>
    <row r="2526" ht="15.75">
      <c r="N2526" s="86">
        <f t="shared" si="74"/>
        <v>0</v>
      </c>
    </row>
    <row r="2527" ht="15.75">
      <c r="N2527" s="86">
        <f t="shared" si="74"/>
        <v>0</v>
      </c>
    </row>
    <row r="2528" ht="15.75">
      <c r="N2528" s="86">
        <f t="shared" si="74"/>
        <v>0</v>
      </c>
    </row>
    <row r="2529" ht="15.75">
      <c r="N2529" s="86">
        <f t="shared" si="74"/>
        <v>0</v>
      </c>
    </row>
    <row r="2530" ht="15.75">
      <c r="N2530" s="86">
        <f t="shared" si="74"/>
        <v>0</v>
      </c>
    </row>
    <row r="2531" ht="15.75">
      <c r="N2531" s="86">
        <f t="shared" si="74"/>
        <v>0</v>
      </c>
    </row>
    <row r="2532" ht="15.75">
      <c r="N2532" s="86">
        <f t="shared" si="74"/>
        <v>0</v>
      </c>
    </row>
    <row r="2533" ht="15.75">
      <c r="N2533" s="86">
        <f t="shared" si="74"/>
        <v>0</v>
      </c>
    </row>
    <row r="2534" ht="15.75">
      <c r="N2534" s="86">
        <f t="shared" si="74"/>
        <v>0</v>
      </c>
    </row>
    <row r="2535" ht="15.75">
      <c r="N2535" s="86">
        <f t="shared" si="74"/>
        <v>0</v>
      </c>
    </row>
    <row r="2536" ht="15.75">
      <c r="N2536" s="86">
        <f t="shared" si="74"/>
        <v>0</v>
      </c>
    </row>
    <row r="2537" ht="15.75">
      <c r="N2537" s="86">
        <f t="shared" si="74"/>
        <v>0</v>
      </c>
    </row>
    <row r="2538" ht="15.75">
      <c r="N2538" s="86">
        <f t="shared" si="74"/>
        <v>0</v>
      </c>
    </row>
    <row r="2539" ht="15.75">
      <c r="N2539" s="86">
        <f t="shared" si="74"/>
        <v>0</v>
      </c>
    </row>
    <row r="2540" ht="15.75">
      <c r="N2540" s="86">
        <f t="shared" si="74"/>
        <v>0</v>
      </c>
    </row>
    <row r="2541" ht="15.75">
      <c r="N2541" s="86">
        <f t="shared" si="74"/>
        <v>0</v>
      </c>
    </row>
    <row r="2542" ht="15.75">
      <c r="N2542" s="86">
        <f t="shared" si="74"/>
        <v>0</v>
      </c>
    </row>
    <row r="2543" ht="15.75">
      <c r="N2543" s="86">
        <f t="shared" si="74"/>
        <v>0</v>
      </c>
    </row>
    <row r="2544" ht="15.75">
      <c r="N2544" s="86">
        <f t="shared" si="74"/>
        <v>0</v>
      </c>
    </row>
    <row r="2545" ht="15.75">
      <c r="N2545" s="86">
        <f t="shared" si="74"/>
        <v>0</v>
      </c>
    </row>
    <row r="2546" ht="15.75">
      <c r="N2546" s="86">
        <f t="shared" si="74"/>
        <v>0</v>
      </c>
    </row>
    <row r="2547" ht="15.75">
      <c r="N2547" s="86">
        <f t="shared" si="74"/>
        <v>0</v>
      </c>
    </row>
    <row r="2548" ht="15.75">
      <c r="N2548" s="86">
        <f t="shared" si="74"/>
        <v>0</v>
      </c>
    </row>
    <row r="2549" ht="15.75">
      <c r="N2549" s="86">
        <f t="shared" si="74"/>
        <v>0</v>
      </c>
    </row>
    <row r="2550" ht="15.75">
      <c r="N2550" s="86">
        <f t="shared" si="74"/>
        <v>0</v>
      </c>
    </row>
    <row r="2551" ht="15.75">
      <c r="N2551" s="86">
        <f t="shared" si="74"/>
        <v>0</v>
      </c>
    </row>
    <row r="2552" ht="15.75">
      <c r="N2552" s="86">
        <f t="shared" si="74"/>
        <v>0</v>
      </c>
    </row>
    <row r="2553" ht="15.75">
      <c r="N2553" s="86">
        <f t="shared" si="74"/>
        <v>0</v>
      </c>
    </row>
    <row r="2554" ht="15.75">
      <c r="N2554" s="86">
        <f t="shared" si="74"/>
        <v>0</v>
      </c>
    </row>
    <row r="2555" ht="15.75">
      <c r="N2555" s="86">
        <f t="shared" si="74"/>
        <v>0</v>
      </c>
    </row>
    <row r="2556" ht="15.75">
      <c r="N2556" s="86">
        <f t="shared" si="74"/>
        <v>0</v>
      </c>
    </row>
    <row r="2557" ht="15.75">
      <c r="N2557" s="86">
        <f t="shared" si="74"/>
        <v>0</v>
      </c>
    </row>
    <row r="2558" ht="15.75">
      <c r="N2558" s="86">
        <f t="shared" si="74"/>
        <v>0</v>
      </c>
    </row>
    <row r="2559" ht="15.75">
      <c r="N2559" s="86">
        <f t="shared" si="74"/>
        <v>0</v>
      </c>
    </row>
    <row r="2560" ht="15.75">
      <c r="N2560" s="86">
        <f t="shared" si="74"/>
        <v>0</v>
      </c>
    </row>
    <row r="2561" ht="15.75">
      <c r="N2561" s="86">
        <f t="shared" si="74"/>
        <v>0</v>
      </c>
    </row>
    <row r="2562" ht="15.75">
      <c r="N2562" s="86">
        <f aca="true" t="shared" si="75" ref="N2562:N2625">C2562+F2562</f>
        <v>0</v>
      </c>
    </row>
    <row r="2563" ht="15.75">
      <c r="N2563" s="86">
        <f t="shared" si="75"/>
        <v>0</v>
      </c>
    </row>
    <row r="2564" ht="15.75">
      <c r="N2564" s="86">
        <f t="shared" si="75"/>
        <v>0</v>
      </c>
    </row>
    <row r="2565" ht="15.75">
      <c r="N2565" s="86">
        <f t="shared" si="75"/>
        <v>0</v>
      </c>
    </row>
    <row r="2566" ht="15.75">
      <c r="N2566" s="86">
        <f t="shared" si="75"/>
        <v>0</v>
      </c>
    </row>
    <row r="2567" ht="15.75">
      <c r="N2567" s="86">
        <f t="shared" si="75"/>
        <v>0</v>
      </c>
    </row>
    <row r="2568" ht="15.75">
      <c r="N2568" s="86">
        <f t="shared" si="75"/>
        <v>0</v>
      </c>
    </row>
    <row r="2569" ht="15.75">
      <c r="N2569" s="86">
        <f t="shared" si="75"/>
        <v>0</v>
      </c>
    </row>
    <row r="2570" ht="15.75">
      <c r="N2570" s="86">
        <f t="shared" si="75"/>
        <v>0</v>
      </c>
    </row>
    <row r="2571" ht="15.75">
      <c r="N2571" s="86">
        <f t="shared" si="75"/>
        <v>0</v>
      </c>
    </row>
    <row r="2572" ht="15.75">
      <c r="N2572" s="86">
        <f t="shared" si="75"/>
        <v>0</v>
      </c>
    </row>
    <row r="2573" ht="15.75">
      <c r="N2573" s="86">
        <f t="shared" si="75"/>
        <v>0</v>
      </c>
    </row>
    <row r="2574" ht="15.75">
      <c r="N2574" s="86">
        <f t="shared" si="75"/>
        <v>0</v>
      </c>
    </row>
    <row r="2575" ht="15.75">
      <c r="N2575" s="86">
        <f t="shared" si="75"/>
        <v>0</v>
      </c>
    </row>
    <row r="2576" ht="15.75">
      <c r="N2576" s="86">
        <f t="shared" si="75"/>
        <v>0</v>
      </c>
    </row>
    <row r="2577" ht="15.75">
      <c r="N2577" s="86">
        <f t="shared" si="75"/>
        <v>0</v>
      </c>
    </row>
    <row r="2578" ht="15.75">
      <c r="N2578" s="86">
        <f t="shared" si="75"/>
        <v>0</v>
      </c>
    </row>
    <row r="2579" ht="15.75">
      <c r="N2579" s="86">
        <f t="shared" si="75"/>
        <v>0</v>
      </c>
    </row>
    <row r="2580" ht="15.75">
      <c r="N2580" s="86">
        <f t="shared" si="75"/>
        <v>0</v>
      </c>
    </row>
    <row r="2581" ht="15.75">
      <c r="N2581" s="86">
        <f t="shared" si="75"/>
        <v>0</v>
      </c>
    </row>
    <row r="2582" ht="15.75">
      <c r="N2582" s="86">
        <f t="shared" si="75"/>
        <v>0</v>
      </c>
    </row>
    <row r="2583" ht="15.75">
      <c r="N2583" s="86">
        <f t="shared" si="75"/>
        <v>0</v>
      </c>
    </row>
    <row r="2584" ht="15.75">
      <c r="N2584" s="86">
        <f t="shared" si="75"/>
        <v>0</v>
      </c>
    </row>
    <row r="2585" ht="15.75">
      <c r="N2585" s="86">
        <f t="shared" si="75"/>
        <v>0</v>
      </c>
    </row>
    <row r="2586" ht="15.75">
      <c r="N2586" s="86">
        <f t="shared" si="75"/>
        <v>0</v>
      </c>
    </row>
    <row r="2587" ht="15.75">
      <c r="N2587" s="86">
        <f t="shared" si="75"/>
        <v>0</v>
      </c>
    </row>
    <row r="2588" ht="15.75">
      <c r="N2588" s="86">
        <f t="shared" si="75"/>
        <v>0</v>
      </c>
    </row>
    <row r="2589" ht="15.75">
      <c r="N2589" s="86">
        <f t="shared" si="75"/>
        <v>0</v>
      </c>
    </row>
    <row r="2590" ht="15.75">
      <c r="N2590" s="86">
        <f t="shared" si="75"/>
        <v>0</v>
      </c>
    </row>
    <row r="2591" ht="15.75">
      <c r="N2591" s="86">
        <f t="shared" si="75"/>
        <v>0</v>
      </c>
    </row>
    <row r="2592" ht="15.75">
      <c r="N2592" s="86">
        <f t="shared" si="75"/>
        <v>0</v>
      </c>
    </row>
    <row r="2593" ht="15.75">
      <c r="N2593" s="86">
        <f t="shared" si="75"/>
        <v>0</v>
      </c>
    </row>
    <row r="2594" ht="15.75">
      <c r="N2594" s="86">
        <f t="shared" si="75"/>
        <v>0</v>
      </c>
    </row>
    <row r="2595" ht="15.75">
      <c r="N2595" s="86">
        <f t="shared" si="75"/>
        <v>0</v>
      </c>
    </row>
    <row r="2596" ht="15.75">
      <c r="N2596" s="86">
        <f t="shared" si="75"/>
        <v>0</v>
      </c>
    </row>
    <row r="2597" ht="15.75">
      <c r="N2597" s="86">
        <f t="shared" si="75"/>
        <v>0</v>
      </c>
    </row>
    <row r="2598" ht="15.75">
      <c r="N2598" s="86">
        <f t="shared" si="75"/>
        <v>0</v>
      </c>
    </row>
    <row r="2599" ht="15.75">
      <c r="N2599" s="86">
        <f t="shared" si="75"/>
        <v>0</v>
      </c>
    </row>
    <row r="2600" ht="15.75">
      <c r="N2600" s="86">
        <f t="shared" si="75"/>
        <v>0</v>
      </c>
    </row>
    <row r="2601" ht="15.75">
      <c r="N2601" s="86">
        <f t="shared" si="75"/>
        <v>0</v>
      </c>
    </row>
    <row r="2602" ht="15.75">
      <c r="N2602" s="86">
        <f t="shared" si="75"/>
        <v>0</v>
      </c>
    </row>
    <row r="2603" ht="15.75">
      <c r="N2603" s="86">
        <f t="shared" si="75"/>
        <v>0</v>
      </c>
    </row>
    <row r="2604" ht="15.75">
      <c r="N2604" s="86">
        <f t="shared" si="75"/>
        <v>0</v>
      </c>
    </row>
    <row r="2605" ht="15.75">
      <c r="N2605" s="86">
        <f t="shared" si="75"/>
        <v>0</v>
      </c>
    </row>
    <row r="2606" ht="15.75">
      <c r="N2606" s="86">
        <f t="shared" si="75"/>
        <v>0</v>
      </c>
    </row>
    <row r="2607" ht="15.75">
      <c r="N2607" s="86">
        <f t="shared" si="75"/>
        <v>0</v>
      </c>
    </row>
    <row r="2608" ht="15.75">
      <c r="N2608" s="86">
        <f t="shared" si="75"/>
        <v>0</v>
      </c>
    </row>
    <row r="2609" ht="15.75">
      <c r="N2609" s="86">
        <f t="shared" si="75"/>
        <v>0</v>
      </c>
    </row>
    <row r="2610" ht="15.75">
      <c r="N2610" s="86">
        <f t="shared" si="75"/>
        <v>0</v>
      </c>
    </row>
    <row r="2611" ht="15.75">
      <c r="N2611" s="86">
        <f t="shared" si="75"/>
        <v>0</v>
      </c>
    </row>
    <row r="2612" ht="15.75">
      <c r="N2612" s="86">
        <f t="shared" si="75"/>
        <v>0</v>
      </c>
    </row>
    <row r="2613" ht="15.75">
      <c r="N2613" s="86">
        <f t="shared" si="75"/>
        <v>0</v>
      </c>
    </row>
    <row r="2614" ht="15.75">
      <c r="N2614" s="86">
        <f t="shared" si="75"/>
        <v>0</v>
      </c>
    </row>
    <row r="2615" ht="15.75">
      <c r="N2615" s="86">
        <f t="shared" si="75"/>
        <v>0</v>
      </c>
    </row>
    <row r="2616" ht="15.75">
      <c r="N2616" s="86">
        <f t="shared" si="75"/>
        <v>0</v>
      </c>
    </row>
    <row r="2617" ht="15.75">
      <c r="N2617" s="86">
        <f t="shared" si="75"/>
        <v>0</v>
      </c>
    </row>
    <row r="2618" ht="15.75">
      <c r="N2618" s="86">
        <f t="shared" si="75"/>
        <v>0</v>
      </c>
    </row>
    <row r="2619" ht="15.75">
      <c r="N2619" s="86">
        <f t="shared" si="75"/>
        <v>0</v>
      </c>
    </row>
    <row r="2620" ht="15.75">
      <c r="N2620" s="86">
        <f t="shared" si="75"/>
        <v>0</v>
      </c>
    </row>
    <row r="2621" ht="15.75">
      <c r="N2621" s="86">
        <f t="shared" si="75"/>
        <v>0</v>
      </c>
    </row>
    <row r="2622" ht="15.75">
      <c r="N2622" s="86">
        <f t="shared" si="75"/>
        <v>0</v>
      </c>
    </row>
    <row r="2623" ht="15.75">
      <c r="N2623" s="86">
        <f t="shared" si="75"/>
        <v>0</v>
      </c>
    </row>
    <row r="2624" ht="15.75">
      <c r="N2624" s="86">
        <f t="shared" si="75"/>
        <v>0</v>
      </c>
    </row>
    <row r="2625" ht="15.75">
      <c r="N2625" s="86">
        <f t="shared" si="75"/>
        <v>0</v>
      </c>
    </row>
    <row r="2626" ht="15.75">
      <c r="N2626" s="86">
        <f aca="true" t="shared" si="76" ref="N2626:N2689">C2626+F2626</f>
        <v>0</v>
      </c>
    </row>
    <row r="2627" ht="15.75">
      <c r="N2627" s="86">
        <f t="shared" si="76"/>
        <v>0</v>
      </c>
    </row>
    <row r="2628" ht="15.75">
      <c r="N2628" s="86">
        <f t="shared" si="76"/>
        <v>0</v>
      </c>
    </row>
    <row r="2629" ht="15.75">
      <c r="N2629" s="86">
        <f t="shared" si="76"/>
        <v>0</v>
      </c>
    </row>
    <row r="2630" ht="15.75">
      <c r="N2630" s="86">
        <f t="shared" si="76"/>
        <v>0</v>
      </c>
    </row>
    <row r="2631" ht="15.75">
      <c r="N2631" s="86">
        <f t="shared" si="76"/>
        <v>0</v>
      </c>
    </row>
    <row r="2632" ht="15.75">
      <c r="N2632" s="86">
        <f t="shared" si="76"/>
        <v>0</v>
      </c>
    </row>
    <row r="2633" ht="15.75">
      <c r="N2633" s="86">
        <f t="shared" si="76"/>
        <v>0</v>
      </c>
    </row>
    <row r="2634" ht="15.75">
      <c r="N2634" s="86">
        <f t="shared" si="76"/>
        <v>0</v>
      </c>
    </row>
    <row r="2635" ht="15.75">
      <c r="N2635" s="86">
        <f t="shared" si="76"/>
        <v>0</v>
      </c>
    </row>
    <row r="2636" ht="15.75">
      <c r="N2636" s="86">
        <f t="shared" si="76"/>
        <v>0</v>
      </c>
    </row>
    <row r="2637" ht="15.75">
      <c r="N2637" s="86">
        <f t="shared" si="76"/>
        <v>0</v>
      </c>
    </row>
    <row r="2638" ht="15.75">
      <c r="N2638" s="86">
        <f t="shared" si="76"/>
        <v>0</v>
      </c>
    </row>
    <row r="2639" ht="15.75">
      <c r="N2639" s="86">
        <f t="shared" si="76"/>
        <v>0</v>
      </c>
    </row>
    <row r="2640" ht="15.75">
      <c r="N2640" s="86">
        <f t="shared" si="76"/>
        <v>0</v>
      </c>
    </row>
    <row r="2641" ht="15.75">
      <c r="N2641" s="86">
        <f t="shared" si="76"/>
        <v>0</v>
      </c>
    </row>
    <row r="2642" ht="15.75">
      <c r="N2642" s="86">
        <f t="shared" si="76"/>
        <v>0</v>
      </c>
    </row>
    <row r="2643" ht="15.75">
      <c r="N2643" s="86">
        <f t="shared" si="76"/>
        <v>0</v>
      </c>
    </row>
    <row r="2644" ht="15.75">
      <c r="N2644" s="86">
        <f t="shared" si="76"/>
        <v>0</v>
      </c>
    </row>
    <row r="2645" ht="15.75">
      <c r="N2645" s="86">
        <f t="shared" si="76"/>
        <v>0</v>
      </c>
    </row>
    <row r="2646" ht="15.75">
      <c r="N2646" s="86">
        <f t="shared" si="76"/>
        <v>0</v>
      </c>
    </row>
    <row r="2647" ht="15.75">
      <c r="N2647" s="86">
        <f t="shared" si="76"/>
        <v>0</v>
      </c>
    </row>
    <row r="2648" ht="15.75">
      <c r="N2648" s="86">
        <f t="shared" si="76"/>
        <v>0</v>
      </c>
    </row>
    <row r="2649" ht="15.75">
      <c r="N2649" s="86">
        <f t="shared" si="76"/>
        <v>0</v>
      </c>
    </row>
    <row r="2650" ht="15.75">
      <c r="N2650" s="86">
        <f t="shared" si="76"/>
        <v>0</v>
      </c>
    </row>
    <row r="2651" ht="15.75">
      <c r="N2651" s="86">
        <f t="shared" si="76"/>
        <v>0</v>
      </c>
    </row>
    <row r="2652" ht="15.75">
      <c r="N2652" s="86">
        <f t="shared" si="76"/>
        <v>0</v>
      </c>
    </row>
    <row r="2653" ht="15.75">
      <c r="N2653" s="86">
        <f t="shared" si="76"/>
        <v>0</v>
      </c>
    </row>
    <row r="2654" ht="15.75">
      <c r="N2654" s="86">
        <f t="shared" si="76"/>
        <v>0</v>
      </c>
    </row>
    <row r="2655" ht="15.75">
      <c r="N2655" s="86">
        <f t="shared" si="76"/>
        <v>0</v>
      </c>
    </row>
    <row r="2656" ht="15.75">
      <c r="N2656" s="86">
        <f t="shared" si="76"/>
        <v>0</v>
      </c>
    </row>
    <row r="2657" ht="15.75">
      <c r="N2657" s="86">
        <f t="shared" si="76"/>
        <v>0</v>
      </c>
    </row>
    <row r="2658" ht="15.75">
      <c r="N2658" s="86">
        <f t="shared" si="76"/>
        <v>0</v>
      </c>
    </row>
    <row r="2659" ht="15.75">
      <c r="N2659" s="86">
        <f t="shared" si="76"/>
        <v>0</v>
      </c>
    </row>
    <row r="2660" ht="15.75">
      <c r="N2660" s="86">
        <f t="shared" si="76"/>
        <v>0</v>
      </c>
    </row>
    <row r="2661" ht="15.75">
      <c r="N2661" s="86">
        <f t="shared" si="76"/>
        <v>0</v>
      </c>
    </row>
    <row r="2662" ht="15.75">
      <c r="N2662" s="86">
        <f t="shared" si="76"/>
        <v>0</v>
      </c>
    </row>
    <row r="2663" ht="15.75">
      <c r="N2663" s="86">
        <f t="shared" si="76"/>
        <v>0</v>
      </c>
    </row>
    <row r="2664" ht="15.75">
      <c r="N2664" s="86">
        <f t="shared" si="76"/>
        <v>0</v>
      </c>
    </row>
    <row r="2665" ht="15.75">
      <c r="N2665" s="86">
        <f t="shared" si="76"/>
        <v>0</v>
      </c>
    </row>
    <row r="2666" ht="15.75">
      <c r="N2666" s="86">
        <f t="shared" si="76"/>
        <v>0</v>
      </c>
    </row>
    <row r="2667" ht="15.75">
      <c r="N2667" s="86">
        <f t="shared" si="76"/>
        <v>0</v>
      </c>
    </row>
    <row r="2668" ht="15.75">
      <c r="N2668" s="86">
        <f t="shared" si="76"/>
        <v>0</v>
      </c>
    </row>
    <row r="2669" ht="15.75">
      <c r="N2669" s="86">
        <f t="shared" si="76"/>
        <v>0</v>
      </c>
    </row>
    <row r="2670" ht="15.75">
      <c r="N2670" s="86">
        <f t="shared" si="76"/>
        <v>0</v>
      </c>
    </row>
    <row r="2671" ht="15.75">
      <c r="N2671" s="86">
        <f t="shared" si="76"/>
        <v>0</v>
      </c>
    </row>
    <row r="2672" ht="15.75">
      <c r="N2672" s="86">
        <f t="shared" si="76"/>
        <v>0</v>
      </c>
    </row>
    <row r="2673" ht="15.75">
      <c r="N2673" s="86">
        <f t="shared" si="76"/>
        <v>0</v>
      </c>
    </row>
    <row r="2674" ht="15.75">
      <c r="N2674" s="86">
        <f t="shared" si="76"/>
        <v>0</v>
      </c>
    </row>
    <row r="2675" ht="15.75">
      <c r="N2675" s="86">
        <f t="shared" si="76"/>
        <v>0</v>
      </c>
    </row>
    <row r="2676" ht="15.75">
      <c r="N2676" s="86">
        <f t="shared" si="76"/>
        <v>0</v>
      </c>
    </row>
    <row r="2677" ht="15.75">
      <c r="N2677" s="86">
        <f t="shared" si="76"/>
        <v>0</v>
      </c>
    </row>
    <row r="2678" ht="15.75">
      <c r="N2678" s="86">
        <f t="shared" si="76"/>
        <v>0</v>
      </c>
    </row>
    <row r="2679" ht="15.75">
      <c r="N2679" s="86">
        <f t="shared" si="76"/>
        <v>0</v>
      </c>
    </row>
    <row r="2680" ht="15.75">
      <c r="N2680" s="86">
        <f t="shared" si="76"/>
        <v>0</v>
      </c>
    </row>
    <row r="2681" ht="15.75">
      <c r="N2681" s="86">
        <f t="shared" si="76"/>
        <v>0</v>
      </c>
    </row>
    <row r="2682" ht="15.75">
      <c r="N2682" s="86">
        <f t="shared" si="76"/>
        <v>0</v>
      </c>
    </row>
    <row r="2683" ht="15.75">
      <c r="N2683" s="86">
        <f t="shared" si="76"/>
        <v>0</v>
      </c>
    </row>
    <row r="2684" ht="15.75">
      <c r="N2684" s="86">
        <f t="shared" si="76"/>
        <v>0</v>
      </c>
    </row>
    <row r="2685" ht="15.75">
      <c r="N2685" s="86">
        <f t="shared" si="76"/>
        <v>0</v>
      </c>
    </row>
    <row r="2686" ht="15.75">
      <c r="N2686" s="86">
        <f t="shared" si="76"/>
        <v>0</v>
      </c>
    </row>
    <row r="2687" ht="15.75">
      <c r="N2687" s="86">
        <f t="shared" si="76"/>
        <v>0</v>
      </c>
    </row>
    <row r="2688" ht="15.75">
      <c r="N2688" s="86">
        <f t="shared" si="76"/>
        <v>0</v>
      </c>
    </row>
    <row r="2689" ht="15.75">
      <c r="N2689" s="86">
        <f t="shared" si="76"/>
        <v>0</v>
      </c>
    </row>
    <row r="2690" ht="15.75">
      <c r="N2690" s="86">
        <f aca="true" t="shared" si="77" ref="N2690:N2753">C2690+F2690</f>
        <v>0</v>
      </c>
    </row>
    <row r="2691" ht="15.75">
      <c r="N2691" s="86">
        <f t="shared" si="77"/>
        <v>0</v>
      </c>
    </row>
    <row r="2692" ht="15.75">
      <c r="N2692" s="86">
        <f t="shared" si="77"/>
        <v>0</v>
      </c>
    </row>
    <row r="2693" ht="15.75">
      <c r="N2693" s="86">
        <f t="shared" si="77"/>
        <v>0</v>
      </c>
    </row>
    <row r="2694" ht="15.75">
      <c r="N2694" s="86">
        <f t="shared" si="77"/>
        <v>0</v>
      </c>
    </row>
    <row r="2695" ht="15.75">
      <c r="N2695" s="86">
        <f t="shared" si="77"/>
        <v>0</v>
      </c>
    </row>
    <row r="2696" ht="15.75">
      <c r="N2696" s="86">
        <f t="shared" si="77"/>
        <v>0</v>
      </c>
    </row>
    <row r="2697" ht="15.75">
      <c r="N2697" s="86">
        <f t="shared" si="77"/>
        <v>0</v>
      </c>
    </row>
    <row r="2698" ht="15.75">
      <c r="N2698" s="86">
        <f t="shared" si="77"/>
        <v>0</v>
      </c>
    </row>
    <row r="2699" ht="15.75">
      <c r="N2699" s="86">
        <f t="shared" si="77"/>
        <v>0</v>
      </c>
    </row>
    <row r="2700" ht="15.75">
      <c r="N2700" s="86">
        <f t="shared" si="77"/>
        <v>0</v>
      </c>
    </row>
    <row r="2701" ht="15.75">
      <c r="N2701" s="86">
        <f t="shared" si="77"/>
        <v>0</v>
      </c>
    </row>
    <row r="2702" ht="15.75">
      <c r="N2702" s="86">
        <f t="shared" si="77"/>
        <v>0</v>
      </c>
    </row>
    <row r="2703" ht="15.75">
      <c r="N2703" s="86">
        <f t="shared" si="77"/>
        <v>0</v>
      </c>
    </row>
    <row r="2704" ht="15.75">
      <c r="N2704" s="86">
        <f t="shared" si="77"/>
        <v>0</v>
      </c>
    </row>
    <row r="2705" ht="15.75">
      <c r="N2705" s="86">
        <f t="shared" si="77"/>
        <v>0</v>
      </c>
    </row>
    <row r="2706" ht="15.75">
      <c r="N2706" s="86">
        <f t="shared" si="77"/>
        <v>0</v>
      </c>
    </row>
    <row r="2707" ht="15.75">
      <c r="N2707" s="86">
        <f t="shared" si="77"/>
        <v>0</v>
      </c>
    </row>
    <row r="2708" ht="15.75">
      <c r="N2708" s="86">
        <f t="shared" si="77"/>
        <v>0</v>
      </c>
    </row>
    <row r="2709" ht="15.75">
      <c r="N2709" s="86">
        <f t="shared" si="77"/>
        <v>0</v>
      </c>
    </row>
    <row r="2710" ht="15.75">
      <c r="N2710" s="86">
        <f t="shared" si="77"/>
        <v>0</v>
      </c>
    </row>
    <row r="2711" ht="15.75">
      <c r="N2711" s="86">
        <f t="shared" si="77"/>
        <v>0</v>
      </c>
    </row>
    <row r="2712" ht="15.75">
      <c r="N2712" s="86">
        <f t="shared" si="77"/>
        <v>0</v>
      </c>
    </row>
    <row r="2713" ht="15.75">
      <c r="N2713" s="86">
        <f t="shared" si="77"/>
        <v>0</v>
      </c>
    </row>
    <row r="2714" ht="15.75">
      <c r="N2714" s="86">
        <f t="shared" si="77"/>
        <v>0</v>
      </c>
    </row>
    <row r="2715" ht="15.75">
      <c r="N2715" s="86">
        <f t="shared" si="77"/>
        <v>0</v>
      </c>
    </row>
    <row r="2716" ht="15.75">
      <c r="N2716" s="86">
        <f t="shared" si="77"/>
        <v>0</v>
      </c>
    </row>
    <row r="2717" ht="15.75">
      <c r="N2717" s="86">
        <f t="shared" si="77"/>
        <v>0</v>
      </c>
    </row>
    <row r="2718" ht="15.75">
      <c r="N2718" s="86">
        <f t="shared" si="77"/>
        <v>0</v>
      </c>
    </row>
    <row r="2719" ht="15.75">
      <c r="N2719" s="86">
        <f t="shared" si="77"/>
        <v>0</v>
      </c>
    </row>
    <row r="2720" ht="15.75">
      <c r="N2720" s="86">
        <f t="shared" si="77"/>
        <v>0</v>
      </c>
    </row>
    <row r="2721" ht="15.75">
      <c r="N2721" s="86">
        <f t="shared" si="77"/>
        <v>0</v>
      </c>
    </row>
    <row r="2722" ht="15.75">
      <c r="N2722" s="86">
        <f t="shared" si="77"/>
        <v>0</v>
      </c>
    </row>
    <row r="2723" ht="15.75">
      <c r="N2723" s="86">
        <f t="shared" si="77"/>
        <v>0</v>
      </c>
    </row>
    <row r="2724" ht="15.75">
      <c r="N2724" s="86">
        <f t="shared" si="77"/>
        <v>0</v>
      </c>
    </row>
    <row r="2725" ht="15.75">
      <c r="N2725" s="86">
        <f t="shared" si="77"/>
        <v>0</v>
      </c>
    </row>
    <row r="2726" ht="15.75">
      <c r="N2726" s="86">
        <f t="shared" si="77"/>
        <v>0</v>
      </c>
    </row>
    <row r="2727" ht="15.75">
      <c r="N2727" s="86">
        <f t="shared" si="77"/>
        <v>0</v>
      </c>
    </row>
    <row r="2728" ht="15.75">
      <c r="N2728" s="86">
        <f t="shared" si="77"/>
        <v>0</v>
      </c>
    </row>
    <row r="2729" ht="15.75">
      <c r="N2729" s="86">
        <f t="shared" si="77"/>
        <v>0</v>
      </c>
    </row>
    <row r="2730" ht="15.75">
      <c r="N2730" s="86">
        <f t="shared" si="77"/>
        <v>0</v>
      </c>
    </row>
    <row r="2731" ht="15.75">
      <c r="N2731" s="86">
        <f t="shared" si="77"/>
        <v>0</v>
      </c>
    </row>
    <row r="2732" ht="15.75">
      <c r="N2732" s="86">
        <f t="shared" si="77"/>
        <v>0</v>
      </c>
    </row>
    <row r="2733" ht="15.75">
      <c r="N2733" s="86">
        <f t="shared" si="77"/>
        <v>0</v>
      </c>
    </row>
    <row r="2734" ht="15.75">
      <c r="N2734" s="86">
        <f t="shared" si="77"/>
        <v>0</v>
      </c>
    </row>
    <row r="2735" ht="15.75">
      <c r="N2735" s="86">
        <f t="shared" si="77"/>
        <v>0</v>
      </c>
    </row>
    <row r="2736" ht="15.75">
      <c r="N2736" s="86">
        <f t="shared" si="77"/>
        <v>0</v>
      </c>
    </row>
    <row r="2737" ht="15.75">
      <c r="N2737" s="86">
        <f t="shared" si="77"/>
        <v>0</v>
      </c>
    </row>
    <row r="2738" ht="15.75">
      <c r="N2738" s="86">
        <f t="shared" si="77"/>
        <v>0</v>
      </c>
    </row>
    <row r="2739" ht="15.75">
      <c r="N2739" s="86">
        <f t="shared" si="77"/>
        <v>0</v>
      </c>
    </row>
    <row r="2740" ht="15.75">
      <c r="N2740" s="86">
        <f t="shared" si="77"/>
        <v>0</v>
      </c>
    </row>
    <row r="2741" ht="15.75">
      <c r="N2741" s="86">
        <f t="shared" si="77"/>
        <v>0</v>
      </c>
    </row>
    <row r="2742" ht="15.75">
      <c r="N2742" s="86">
        <f t="shared" si="77"/>
        <v>0</v>
      </c>
    </row>
    <row r="2743" ht="15.75">
      <c r="N2743" s="86">
        <f t="shared" si="77"/>
        <v>0</v>
      </c>
    </row>
    <row r="2744" ht="15.75">
      <c r="N2744" s="86">
        <f t="shared" si="77"/>
        <v>0</v>
      </c>
    </row>
    <row r="2745" ht="15.75">
      <c r="N2745" s="86">
        <f t="shared" si="77"/>
        <v>0</v>
      </c>
    </row>
    <row r="2746" ht="15.75">
      <c r="N2746" s="86">
        <f t="shared" si="77"/>
        <v>0</v>
      </c>
    </row>
    <row r="2747" ht="15.75">
      <c r="N2747" s="86">
        <f t="shared" si="77"/>
        <v>0</v>
      </c>
    </row>
    <row r="2748" ht="15.75">
      <c r="N2748" s="86">
        <f t="shared" si="77"/>
        <v>0</v>
      </c>
    </row>
    <row r="2749" ht="15.75">
      <c r="N2749" s="86">
        <f t="shared" si="77"/>
        <v>0</v>
      </c>
    </row>
    <row r="2750" ht="15.75">
      <c r="N2750" s="86">
        <f t="shared" si="77"/>
        <v>0</v>
      </c>
    </row>
    <row r="2751" ht="15.75">
      <c r="N2751" s="86">
        <f t="shared" si="77"/>
        <v>0</v>
      </c>
    </row>
    <row r="2752" ht="15.75">
      <c r="N2752" s="86">
        <f t="shared" si="77"/>
        <v>0</v>
      </c>
    </row>
    <row r="2753" ht="15.75">
      <c r="N2753" s="86">
        <f t="shared" si="77"/>
        <v>0</v>
      </c>
    </row>
    <row r="2754" ht="15.75">
      <c r="N2754" s="86">
        <f aca="true" t="shared" si="78" ref="N2754:N2817">C2754+F2754</f>
        <v>0</v>
      </c>
    </row>
    <row r="2755" ht="15.75">
      <c r="N2755" s="86">
        <f t="shared" si="78"/>
        <v>0</v>
      </c>
    </row>
    <row r="2756" ht="15.75">
      <c r="N2756" s="86">
        <f t="shared" si="78"/>
        <v>0</v>
      </c>
    </row>
    <row r="2757" ht="15.75">
      <c r="N2757" s="86">
        <f t="shared" si="78"/>
        <v>0</v>
      </c>
    </row>
    <row r="2758" ht="15.75">
      <c r="N2758" s="86">
        <f t="shared" si="78"/>
        <v>0</v>
      </c>
    </row>
    <row r="2759" ht="15.75">
      <c r="N2759" s="86">
        <f t="shared" si="78"/>
        <v>0</v>
      </c>
    </row>
    <row r="2760" ht="15.75">
      <c r="N2760" s="86">
        <f t="shared" si="78"/>
        <v>0</v>
      </c>
    </row>
    <row r="2761" ht="15.75">
      <c r="N2761" s="86">
        <f t="shared" si="78"/>
        <v>0</v>
      </c>
    </row>
    <row r="2762" ht="15.75">
      <c r="N2762" s="86">
        <f t="shared" si="78"/>
        <v>0</v>
      </c>
    </row>
    <row r="2763" ht="15.75">
      <c r="N2763" s="86">
        <f t="shared" si="78"/>
        <v>0</v>
      </c>
    </row>
    <row r="2764" ht="15.75">
      <c r="N2764" s="86">
        <f t="shared" si="78"/>
        <v>0</v>
      </c>
    </row>
    <row r="2765" ht="15.75">
      <c r="N2765" s="86">
        <f t="shared" si="78"/>
        <v>0</v>
      </c>
    </row>
    <row r="2766" ht="15.75">
      <c r="N2766" s="86">
        <f t="shared" si="78"/>
        <v>0</v>
      </c>
    </row>
    <row r="2767" ht="15.75">
      <c r="N2767" s="86">
        <f t="shared" si="78"/>
        <v>0</v>
      </c>
    </row>
    <row r="2768" ht="15.75">
      <c r="N2768" s="86">
        <f t="shared" si="78"/>
        <v>0</v>
      </c>
    </row>
    <row r="2769" ht="15.75">
      <c r="N2769" s="86">
        <f t="shared" si="78"/>
        <v>0</v>
      </c>
    </row>
    <row r="2770" ht="15.75">
      <c r="N2770" s="86">
        <f t="shared" si="78"/>
        <v>0</v>
      </c>
    </row>
    <row r="2771" ht="15.75">
      <c r="N2771" s="86">
        <f t="shared" si="78"/>
        <v>0</v>
      </c>
    </row>
    <row r="2772" ht="15.75">
      <c r="N2772" s="86">
        <f t="shared" si="78"/>
        <v>0</v>
      </c>
    </row>
    <row r="2773" ht="15.75">
      <c r="N2773" s="86">
        <f t="shared" si="78"/>
        <v>0</v>
      </c>
    </row>
    <row r="2774" ht="15.75">
      <c r="N2774" s="86">
        <f t="shared" si="78"/>
        <v>0</v>
      </c>
    </row>
    <row r="2775" ht="15.75">
      <c r="N2775" s="86">
        <f t="shared" si="78"/>
        <v>0</v>
      </c>
    </row>
    <row r="2776" ht="15.75">
      <c r="N2776" s="86">
        <f t="shared" si="78"/>
        <v>0</v>
      </c>
    </row>
    <row r="2777" ht="15.75">
      <c r="N2777" s="86">
        <f t="shared" si="78"/>
        <v>0</v>
      </c>
    </row>
    <row r="2778" ht="15.75">
      <c r="N2778" s="86">
        <f t="shared" si="78"/>
        <v>0</v>
      </c>
    </row>
    <row r="2779" ht="15.75">
      <c r="N2779" s="86">
        <f t="shared" si="78"/>
        <v>0</v>
      </c>
    </row>
    <row r="2780" ht="15.75">
      <c r="N2780" s="86">
        <f t="shared" si="78"/>
        <v>0</v>
      </c>
    </row>
    <row r="2781" ht="15.75">
      <c r="N2781" s="86">
        <f t="shared" si="78"/>
        <v>0</v>
      </c>
    </row>
    <row r="2782" ht="15.75">
      <c r="N2782" s="86">
        <f t="shared" si="78"/>
        <v>0</v>
      </c>
    </row>
    <row r="2783" ht="15.75">
      <c r="N2783" s="86">
        <f t="shared" si="78"/>
        <v>0</v>
      </c>
    </row>
    <row r="2784" ht="15.75">
      <c r="N2784" s="86">
        <f t="shared" si="78"/>
        <v>0</v>
      </c>
    </row>
    <row r="2785" ht="15.75">
      <c r="N2785" s="86">
        <f t="shared" si="78"/>
        <v>0</v>
      </c>
    </row>
    <row r="2786" ht="15.75">
      <c r="N2786" s="86">
        <f t="shared" si="78"/>
        <v>0</v>
      </c>
    </row>
    <row r="2787" ht="15.75">
      <c r="N2787" s="86">
        <f t="shared" si="78"/>
        <v>0</v>
      </c>
    </row>
    <row r="2788" ht="15.75">
      <c r="N2788" s="86">
        <f t="shared" si="78"/>
        <v>0</v>
      </c>
    </row>
    <row r="2789" ht="15.75">
      <c r="N2789" s="86">
        <f t="shared" si="78"/>
        <v>0</v>
      </c>
    </row>
    <row r="2790" ht="15.75">
      <c r="N2790" s="86">
        <f t="shared" si="78"/>
        <v>0</v>
      </c>
    </row>
    <row r="2791" ht="15.75">
      <c r="N2791" s="86">
        <f t="shared" si="78"/>
        <v>0</v>
      </c>
    </row>
    <row r="2792" ht="15.75">
      <c r="N2792" s="86">
        <f t="shared" si="78"/>
        <v>0</v>
      </c>
    </row>
    <row r="2793" ht="15.75">
      <c r="N2793" s="86">
        <f t="shared" si="78"/>
        <v>0</v>
      </c>
    </row>
    <row r="2794" ht="15.75">
      <c r="N2794" s="86">
        <f t="shared" si="78"/>
        <v>0</v>
      </c>
    </row>
    <row r="2795" ht="15.75">
      <c r="N2795" s="86">
        <f t="shared" si="78"/>
        <v>0</v>
      </c>
    </row>
    <row r="2796" ht="15.75">
      <c r="N2796" s="86">
        <f t="shared" si="78"/>
        <v>0</v>
      </c>
    </row>
    <row r="2797" ht="15.75">
      <c r="N2797" s="86">
        <f t="shared" si="78"/>
        <v>0</v>
      </c>
    </row>
    <row r="2798" ht="15.75">
      <c r="N2798" s="86">
        <f t="shared" si="78"/>
        <v>0</v>
      </c>
    </row>
    <row r="2799" ht="15.75">
      <c r="N2799" s="86">
        <f t="shared" si="78"/>
        <v>0</v>
      </c>
    </row>
    <row r="2800" ht="15.75">
      <c r="N2800" s="86">
        <f t="shared" si="78"/>
        <v>0</v>
      </c>
    </row>
    <row r="2801" ht="15.75">
      <c r="N2801" s="86">
        <f t="shared" si="78"/>
        <v>0</v>
      </c>
    </row>
    <row r="2802" ht="15.75">
      <c r="N2802" s="86">
        <f t="shared" si="78"/>
        <v>0</v>
      </c>
    </row>
    <row r="2803" ht="15.75">
      <c r="N2803" s="86">
        <f t="shared" si="78"/>
        <v>0</v>
      </c>
    </row>
    <row r="2804" ht="15.75">
      <c r="N2804" s="86">
        <f t="shared" si="78"/>
        <v>0</v>
      </c>
    </row>
    <row r="2805" ht="15.75">
      <c r="N2805" s="86">
        <f t="shared" si="78"/>
        <v>0</v>
      </c>
    </row>
    <row r="2806" ht="15.75">
      <c r="N2806" s="86">
        <f t="shared" si="78"/>
        <v>0</v>
      </c>
    </row>
    <row r="2807" ht="15.75">
      <c r="N2807" s="86">
        <f t="shared" si="78"/>
        <v>0</v>
      </c>
    </row>
    <row r="2808" ht="15.75">
      <c r="N2808" s="86">
        <f t="shared" si="78"/>
        <v>0</v>
      </c>
    </row>
    <row r="2809" ht="15.75">
      <c r="N2809" s="86">
        <f t="shared" si="78"/>
        <v>0</v>
      </c>
    </row>
    <row r="2810" ht="15.75">
      <c r="N2810" s="86">
        <f t="shared" si="78"/>
        <v>0</v>
      </c>
    </row>
    <row r="2811" ht="15.75">
      <c r="N2811" s="86">
        <f t="shared" si="78"/>
        <v>0</v>
      </c>
    </row>
    <row r="2812" ht="15.75">
      <c r="N2812" s="86">
        <f t="shared" si="78"/>
        <v>0</v>
      </c>
    </row>
    <row r="2813" ht="15.75">
      <c r="N2813" s="86">
        <f t="shared" si="78"/>
        <v>0</v>
      </c>
    </row>
    <row r="2814" ht="15.75">
      <c r="N2814" s="86">
        <f t="shared" si="78"/>
        <v>0</v>
      </c>
    </row>
    <row r="2815" ht="15.75">
      <c r="N2815" s="86">
        <f t="shared" si="78"/>
        <v>0</v>
      </c>
    </row>
    <row r="2816" ht="15.75">
      <c r="N2816" s="86">
        <f t="shared" si="78"/>
        <v>0</v>
      </c>
    </row>
    <row r="2817" ht="15.75">
      <c r="N2817" s="86">
        <f t="shared" si="78"/>
        <v>0</v>
      </c>
    </row>
    <row r="2818" ht="15.75">
      <c r="N2818" s="86">
        <f aca="true" t="shared" si="79" ref="N2818:N2881">C2818+F2818</f>
        <v>0</v>
      </c>
    </row>
    <row r="2819" ht="15.75">
      <c r="N2819" s="86">
        <f t="shared" si="79"/>
        <v>0</v>
      </c>
    </row>
    <row r="2820" ht="15.75">
      <c r="N2820" s="86">
        <f t="shared" si="79"/>
        <v>0</v>
      </c>
    </row>
    <row r="2821" ht="15.75">
      <c r="N2821" s="86">
        <f t="shared" si="79"/>
        <v>0</v>
      </c>
    </row>
    <row r="2822" ht="15.75">
      <c r="N2822" s="86">
        <f t="shared" si="79"/>
        <v>0</v>
      </c>
    </row>
    <row r="2823" ht="15.75">
      <c r="N2823" s="86">
        <f t="shared" si="79"/>
        <v>0</v>
      </c>
    </row>
    <row r="2824" ht="15.75">
      <c r="N2824" s="86">
        <f t="shared" si="79"/>
        <v>0</v>
      </c>
    </row>
    <row r="2825" ht="15.75">
      <c r="N2825" s="86">
        <f t="shared" si="79"/>
        <v>0</v>
      </c>
    </row>
    <row r="2826" ht="15.75">
      <c r="N2826" s="86">
        <f t="shared" si="79"/>
        <v>0</v>
      </c>
    </row>
    <row r="2827" ht="15.75">
      <c r="N2827" s="86">
        <f t="shared" si="79"/>
        <v>0</v>
      </c>
    </row>
    <row r="2828" ht="15.75">
      <c r="N2828" s="86">
        <f t="shared" si="79"/>
        <v>0</v>
      </c>
    </row>
    <row r="2829" ht="15.75">
      <c r="N2829" s="86">
        <f t="shared" si="79"/>
        <v>0</v>
      </c>
    </row>
    <row r="2830" ht="15.75">
      <c r="N2830" s="86">
        <f t="shared" si="79"/>
        <v>0</v>
      </c>
    </row>
    <row r="2831" ht="15.75">
      <c r="N2831" s="86">
        <f t="shared" si="79"/>
        <v>0</v>
      </c>
    </row>
    <row r="2832" ht="15.75">
      <c r="N2832" s="86">
        <f t="shared" si="79"/>
        <v>0</v>
      </c>
    </row>
    <row r="2833" ht="15.75">
      <c r="N2833" s="86">
        <f t="shared" si="79"/>
        <v>0</v>
      </c>
    </row>
    <row r="2834" ht="15.75">
      <c r="N2834" s="86">
        <f t="shared" si="79"/>
        <v>0</v>
      </c>
    </row>
    <row r="2835" ht="15.75">
      <c r="N2835" s="86">
        <f t="shared" si="79"/>
        <v>0</v>
      </c>
    </row>
    <row r="2836" ht="15.75">
      <c r="N2836" s="86">
        <f t="shared" si="79"/>
        <v>0</v>
      </c>
    </row>
    <row r="2837" ht="15.75">
      <c r="N2837" s="86">
        <f t="shared" si="79"/>
        <v>0</v>
      </c>
    </row>
    <row r="2838" ht="15.75">
      <c r="N2838" s="86">
        <f t="shared" si="79"/>
        <v>0</v>
      </c>
    </row>
    <row r="2839" ht="15.75">
      <c r="N2839" s="86">
        <f t="shared" si="79"/>
        <v>0</v>
      </c>
    </row>
    <row r="2840" ht="15.75">
      <c r="N2840" s="86">
        <f t="shared" si="79"/>
        <v>0</v>
      </c>
    </row>
    <row r="2841" ht="15.75">
      <c r="N2841" s="86">
        <f t="shared" si="79"/>
        <v>0</v>
      </c>
    </row>
    <row r="2842" ht="15.75">
      <c r="N2842" s="86">
        <f t="shared" si="79"/>
        <v>0</v>
      </c>
    </row>
    <row r="2843" ht="15.75">
      <c r="N2843" s="86">
        <f t="shared" si="79"/>
        <v>0</v>
      </c>
    </row>
    <row r="2844" ht="15.75">
      <c r="N2844" s="86">
        <f t="shared" si="79"/>
        <v>0</v>
      </c>
    </row>
    <row r="2845" ht="15.75">
      <c r="N2845" s="86">
        <f t="shared" si="79"/>
        <v>0</v>
      </c>
    </row>
    <row r="2846" ht="15.75">
      <c r="N2846" s="86">
        <f t="shared" si="79"/>
        <v>0</v>
      </c>
    </row>
    <row r="2847" ht="15.75">
      <c r="N2847" s="86">
        <f t="shared" si="79"/>
        <v>0</v>
      </c>
    </row>
    <row r="2848" ht="15.75">
      <c r="N2848" s="86">
        <f t="shared" si="79"/>
        <v>0</v>
      </c>
    </row>
    <row r="2849" ht="15.75">
      <c r="N2849" s="86">
        <f t="shared" si="79"/>
        <v>0</v>
      </c>
    </row>
    <row r="2850" ht="15.75">
      <c r="N2850" s="86">
        <f t="shared" si="79"/>
        <v>0</v>
      </c>
    </row>
    <row r="2851" ht="15.75">
      <c r="N2851" s="86">
        <f t="shared" si="79"/>
        <v>0</v>
      </c>
    </row>
    <row r="2852" ht="15.75">
      <c r="N2852" s="86">
        <f t="shared" si="79"/>
        <v>0</v>
      </c>
    </row>
    <row r="2853" ht="15.75">
      <c r="N2853" s="86">
        <f t="shared" si="79"/>
        <v>0</v>
      </c>
    </row>
    <row r="2854" ht="15.75">
      <c r="N2854" s="86">
        <f t="shared" si="79"/>
        <v>0</v>
      </c>
    </row>
    <row r="2855" ht="15.75">
      <c r="N2855" s="86">
        <f t="shared" si="79"/>
        <v>0</v>
      </c>
    </row>
    <row r="2856" ht="15.75">
      <c r="N2856" s="86">
        <f t="shared" si="79"/>
        <v>0</v>
      </c>
    </row>
    <row r="2857" ht="15.75">
      <c r="N2857" s="86">
        <f t="shared" si="79"/>
        <v>0</v>
      </c>
    </row>
    <row r="2858" ht="15.75">
      <c r="N2858" s="86">
        <f t="shared" si="79"/>
        <v>0</v>
      </c>
    </row>
    <row r="2859" ht="15.75">
      <c r="N2859" s="86">
        <f t="shared" si="79"/>
        <v>0</v>
      </c>
    </row>
    <row r="2860" ht="15.75">
      <c r="N2860" s="86">
        <f t="shared" si="79"/>
        <v>0</v>
      </c>
    </row>
    <row r="2861" ht="15.75">
      <c r="N2861" s="86">
        <f t="shared" si="79"/>
        <v>0</v>
      </c>
    </row>
    <row r="2862" ht="15.75">
      <c r="N2862" s="86">
        <f t="shared" si="79"/>
        <v>0</v>
      </c>
    </row>
    <row r="2863" ht="15.75">
      <c r="N2863" s="86">
        <f t="shared" si="79"/>
        <v>0</v>
      </c>
    </row>
    <row r="2864" ht="15.75">
      <c r="N2864" s="86">
        <f t="shared" si="79"/>
        <v>0</v>
      </c>
    </row>
    <row r="2865" ht="15.75">
      <c r="N2865" s="86">
        <f t="shared" si="79"/>
        <v>0</v>
      </c>
    </row>
    <row r="2866" ht="15.75">
      <c r="N2866" s="86">
        <f t="shared" si="79"/>
        <v>0</v>
      </c>
    </row>
    <row r="2867" ht="15.75">
      <c r="N2867" s="86">
        <f t="shared" si="79"/>
        <v>0</v>
      </c>
    </row>
    <row r="2868" ht="15.75">
      <c r="N2868" s="86">
        <f t="shared" si="79"/>
        <v>0</v>
      </c>
    </row>
    <row r="2869" ht="15.75">
      <c r="N2869" s="86">
        <f t="shared" si="79"/>
        <v>0</v>
      </c>
    </row>
    <row r="2870" ht="15.75">
      <c r="N2870" s="86">
        <f t="shared" si="79"/>
        <v>0</v>
      </c>
    </row>
    <row r="2871" ht="15.75">
      <c r="N2871" s="86">
        <f t="shared" si="79"/>
        <v>0</v>
      </c>
    </row>
    <row r="2872" ht="15.75">
      <c r="N2872" s="86">
        <f t="shared" si="79"/>
        <v>0</v>
      </c>
    </row>
    <row r="2873" ht="15.75">
      <c r="N2873" s="86">
        <f t="shared" si="79"/>
        <v>0</v>
      </c>
    </row>
    <row r="2874" ht="15.75">
      <c r="N2874" s="86">
        <f t="shared" si="79"/>
        <v>0</v>
      </c>
    </row>
    <row r="2875" ht="15.75">
      <c r="N2875" s="86">
        <f t="shared" si="79"/>
        <v>0</v>
      </c>
    </row>
    <row r="2876" ht="15.75">
      <c r="N2876" s="86">
        <f t="shared" si="79"/>
        <v>0</v>
      </c>
    </row>
    <row r="2877" ht="15.75">
      <c r="N2877" s="86">
        <f t="shared" si="79"/>
        <v>0</v>
      </c>
    </row>
    <row r="2878" ht="15.75">
      <c r="N2878" s="86">
        <f t="shared" si="79"/>
        <v>0</v>
      </c>
    </row>
    <row r="2879" ht="15.75">
      <c r="N2879" s="86">
        <f t="shared" si="79"/>
        <v>0</v>
      </c>
    </row>
    <row r="2880" ht="15.75">
      <c r="N2880" s="86">
        <f t="shared" si="79"/>
        <v>0</v>
      </c>
    </row>
    <row r="2881" ht="15.75">
      <c r="N2881" s="86">
        <f t="shared" si="79"/>
        <v>0</v>
      </c>
    </row>
    <row r="2882" ht="15.75">
      <c r="N2882" s="86">
        <f aca="true" t="shared" si="80" ref="N2882:N2945">C2882+F2882</f>
        <v>0</v>
      </c>
    </row>
    <row r="2883" ht="15.75">
      <c r="N2883" s="86">
        <f t="shared" si="80"/>
        <v>0</v>
      </c>
    </row>
    <row r="2884" ht="15.75">
      <c r="N2884" s="86">
        <f t="shared" si="80"/>
        <v>0</v>
      </c>
    </row>
    <row r="2885" ht="15.75">
      <c r="N2885" s="86">
        <f t="shared" si="80"/>
        <v>0</v>
      </c>
    </row>
    <row r="2886" ht="15.75">
      <c r="N2886" s="86">
        <f t="shared" si="80"/>
        <v>0</v>
      </c>
    </row>
    <row r="2887" ht="15.75">
      <c r="N2887" s="86">
        <f t="shared" si="80"/>
        <v>0</v>
      </c>
    </row>
    <row r="2888" ht="15.75">
      <c r="N2888" s="86">
        <f t="shared" si="80"/>
        <v>0</v>
      </c>
    </row>
    <row r="2889" ht="15.75">
      <c r="N2889" s="86">
        <f t="shared" si="80"/>
        <v>0</v>
      </c>
    </row>
    <row r="2890" ht="15.75">
      <c r="N2890" s="86">
        <f t="shared" si="80"/>
        <v>0</v>
      </c>
    </row>
    <row r="2891" ht="15.75">
      <c r="N2891" s="86">
        <f t="shared" si="80"/>
        <v>0</v>
      </c>
    </row>
    <row r="2892" ht="15.75">
      <c r="N2892" s="86">
        <f t="shared" si="80"/>
        <v>0</v>
      </c>
    </row>
    <row r="2893" ht="15.75">
      <c r="N2893" s="86">
        <f t="shared" si="80"/>
        <v>0</v>
      </c>
    </row>
    <row r="2894" ht="15.75">
      <c r="N2894" s="86">
        <f t="shared" si="80"/>
        <v>0</v>
      </c>
    </row>
    <row r="2895" ht="15.75">
      <c r="N2895" s="86">
        <f t="shared" si="80"/>
        <v>0</v>
      </c>
    </row>
    <row r="2896" ht="15.75">
      <c r="N2896" s="86">
        <f t="shared" si="80"/>
        <v>0</v>
      </c>
    </row>
    <row r="2897" ht="15.75">
      <c r="N2897" s="86">
        <f t="shared" si="80"/>
        <v>0</v>
      </c>
    </row>
    <row r="2898" ht="15.75">
      <c r="N2898" s="86">
        <f t="shared" si="80"/>
        <v>0</v>
      </c>
    </row>
    <row r="2899" ht="15.75">
      <c r="N2899" s="86">
        <f t="shared" si="80"/>
        <v>0</v>
      </c>
    </row>
    <row r="2900" ht="15.75">
      <c r="N2900" s="86">
        <f t="shared" si="80"/>
        <v>0</v>
      </c>
    </row>
    <row r="2901" ht="15.75">
      <c r="N2901" s="86">
        <f t="shared" si="80"/>
        <v>0</v>
      </c>
    </row>
    <row r="2902" ht="15.75">
      <c r="N2902" s="86">
        <f t="shared" si="80"/>
        <v>0</v>
      </c>
    </row>
    <row r="2903" ht="15.75">
      <c r="N2903" s="86">
        <f t="shared" si="80"/>
        <v>0</v>
      </c>
    </row>
    <row r="2904" ht="15.75">
      <c r="N2904" s="86">
        <f t="shared" si="80"/>
        <v>0</v>
      </c>
    </row>
    <row r="2905" ht="15.75">
      <c r="N2905" s="86">
        <f t="shared" si="80"/>
        <v>0</v>
      </c>
    </row>
    <row r="2906" ht="15.75">
      <c r="N2906" s="86">
        <f t="shared" si="80"/>
        <v>0</v>
      </c>
    </row>
    <row r="2907" ht="15.75">
      <c r="N2907" s="86">
        <f t="shared" si="80"/>
        <v>0</v>
      </c>
    </row>
    <row r="2908" ht="15.75">
      <c r="N2908" s="86">
        <f t="shared" si="80"/>
        <v>0</v>
      </c>
    </row>
    <row r="2909" ht="15.75">
      <c r="N2909" s="86">
        <f t="shared" si="80"/>
        <v>0</v>
      </c>
    </row>
    <row r="2910" ht="15.75">
      <c r="N2910" s="86">
        <f t="shared" si="80"/>
        <v>0</v>
      </c>
    </row>
    <row r="2911" ht="15.75">
      <c r="N2911" s="86">
        <f t="shared" si="80"/>
        <v>0</v>
      </c>
    </row>
    <row r="2912" ht="15.75">
      <c r="N2912" s="86">
        <f t="shared" si="80"/>
        <v>0</v>
      </c>
    </row>
    <row r="2913" ht="15.75">
      <c r="N2913" s="86">
        <f t="shared" si="80"/>
        <v>0</v>
      </c>
    </row>
    <row r="2914" ht="15.75">
      <c r="N2914" s="86">
        <f t="shared" si="80"/>
        <v>0</v>
      </c>
    </row>
    <row r="2915" ht="15.75">
      <c r="N2915" s="86">
        <f t="shared" si="80"/>
        <v>0</v>
      </c>
    </row>
    <row r="2916" ht="15.75">
      <c r="N2916" s="86">
        <f t="shared" si="80"/>
        <v>0</v>
      </c>
    </row>
    <row r="2917" ht="15.75">
      <c r="N2917" s="86">
        <f t="shared" si="80"/>
        <v>0</v>
      </c>
    </row>
    <row r="2918" ht="15.75">
      <c r="N2918" s="86">
        <f t="shared" si="80"/>
        <v>0</v>
      </c>
    </row>
    <row r="2919" ht="15.75">
      <c r="N2919" s="86">
        <f t="shared" si="80"/>
        <v>0</v>
      </c>
    </row>
    <row r="2920" ht="15.75">
      <c r="N2920" s="86">
        <f t="shared" si="80"/>
        <v>0</v>
      </c>
    </row>
    <row r="2921" ht="15.75">
      <c r="N2921" s="86">
        <f t="shared" si="80"/>
        <v>0</v>
      </c>
    </row>
    <row r="2922" ht="15.75">
      <c r="N2922" s="86">
        <f t="shared" si="80"/>
        <v>0</v>
      </c>
    </row>
    <row r="2923" ht="15.75">
      <c r="N2923" s="86">
        <f t="shared" si="80"/>
        <v>0</v>
      </c>
    </row>
    <row r="2924" ht="15.75">
      <c r="N2924" s="86">
        <f t="shared" si="80"/>
        <v>0</v>
      </c>
    </row>
    <row r="2925" ht="15.75">
      <c r="N2925" s="86">
        <f t="shared" si="80"/>
        <v>0</v>
      </c>
    </row>
    <row r="2926" ht="15.75">
      <c r="N2926" s="86">
        <f t="shared" si="80"/>
        <v>0</v>
      </c>
    </row>
    <row r="2927" ht="15.75">
      <c r="N2927" s="86">
        <f t="shared" si="80"/>
        <v>0</v>
      </c>
    </row>
    <row r="2928" ht="15.75">
      <c r="N2928" s="86">
        <f t="shared" si="80"/>
        <v>0</v>
      </c>
    </row>
    <row r="2929" ht="15.75">
      <c r="N2929" s="86">
        <f t="shared" si="80"/>
        <v>0</v>
      </c>
    </row>
    <row r="2930" ht="15.75">
      <c r="N2930" s="86">
        <f t="shared" si="80"/>
        <v>0</v>
      </c>
    </row>
    <row r="2931" ht="15.75">
      <c r="N2931" s="86">
        <f t="shared" si="80"/>
        <v>0</v>
      </c>
    </row>
    <row r="2932" ht="15.75">
      <c r="N2932" s="86">
        <f t="shared" si="80"/>
        <v>0</v>
      </c>
    </row>
    <row r="2933" ht="15.75">
      <c r="N2933" s="86">
        <f t="shared" si="80"/>
        <v>0</v>
      </c>
    </row>
    <row r="2934" ht="15.75">
      <c r="N2934" s="86">
        <f t="shared" si="80"/>
        <v>0</v>
      </c>
    </row>
    <row r="2935" ht="15.75">
      <c r="N2935" s="86">
        <f t="shared" si="80"/>
        <v>0</v>
      </c>
    </row>
    <row r="2936" ht="15.75">
      <c r="N2936" s="86">
        <f t="shared" si="80"/>
        <v>0</v>
      </c>
    </row>
    <row r="2937" ht="15.75">
      <c r="N2937" s="86">
        <f t="shared" si="80"/>
        <v>0</v>
      </c>
    </row>
    <row r="2938" ht="15.75">
      <c r="N2938" s="86">
        <f t="shared" si="80"/>
        <v>0</v>
      </c>
    </row>
    <row r="2939" ht="15.75">
      <c r="N2939" s="86">
        <f t="shared" si="80"/>
        <v>0</v>
      </c>
    </row>
    <row r="2940" ht="15.75">
      <c r="N2940" s="86">
        <f t="shared" si="80"/>
        <v>0</v>
      </c>
    </row>
    <row r="2941" ht="15.75">
      <c r="N2941" s="86">
        <f t="shared" si="80"/>
        <v>0</v>
      </c>
    </row>
    <row r="2942" ht="15.75">
      <c r="N2942" s="86">
        <f t="shared" si="80"/>
        <v>0</v>
      </c>
    </row>
    <row r="2943" ht="15.75">
      <c r="N2943" s="86">
        <f t="shared" si="80"/>
        <v>0</v>
      </c>
    </row>
    <row r="2944" ht="15.75">
      <c r="N2944" s="86">
        <f t="shared" si="80"/>
        <v>0</v>
      </c>
    </row>
    <row r="2945" ht="15.75">
      <c r="N2945" s="86">
        <f t="shared" si="80"/>
        <v>0</v>
      </c>
    </row>
    <row r="2946" ht="15.75">
      <c r="N2946" s="86">
        <f aca="true" t="shared" si="81" ref="N2946:N3009">C2946+F2946</f>
        <v>0</v>
      </c>
    </row>
    <row r="2947" ht="15.75">
      <c r="N2947" s="86">
        <f t="shared" si="81"/>
        <v>0</v>
      </c>
    </row>
    <row r="2948" ht="15.75">
      <c r="N2948" s="86">
        <f t="shared" si="81"/>
        <v>0</v>
      </c>
    </row>
    <row r="2949" ht="15.75">
      <c r="N2949" s="86">
        <f t="shared" si="81"/>
        <v>0</v>
      </c>
    </row>
    <row r="2950" ht="15.75">
      <c r="N2950" s="86">
        <f t="shared" si="81"/>
        <v>0</v>
      </c>
    </row>
    <row r="2951" ht="15.75">
      <c r="N2951" s="86">
        <f t="shared" si="81"/>
        <v>0</v>
      </c>
    </row>
    <row r="2952" ht="15.75">
      <c r="N2952" s="86">
        <f t="shared" si="81"/>
        <v>0</v>
      </c>
    </row>
    <row r="2953" ht="15.75">
      <c r="N2953" s="86">
        <f t="shared" si="81"/>
        <v>0</v>
      </c>
    </row>
    <row r="2954" ht="15.75">
      <c r="N2954" s="86">
        <f t="shared" si="81"/>
        <v>0</v>
      </c>
    </row>
    <row r="2955" ht="15.75">
      <c r="N2955" s="86">
        <f t="shared" si="81"/>
        <v>0</v>
      </c>
    </row>
    <row r="2956" ht="15.75">
      <c r="N2956" s="86">
        <f t="shared" si="81"/>
        <v>0</v>
      </c>
    </row>
    <row r="2957" ht="15.75">
      <c r="N2957" s="86">
        <f t="shared" si="81"/>
        <v>0</v>
      </c>
    </row>
    <row r="2958" ht="15.75">
      <c r="N2958" s="86">
        <f t="shared" si="81"/>
        <v>0</v>
      </c>
    </row>
    <row r="2959" ht="15.75">
      <c r="N2959" s="86">
        <f t="shared" si="81"/>
        <v>0</v>
      </c>
    </row>
    <row r="2960" ht="15.75">
      <c r="N2960" s="86">
        <f t="shared" si="81"/>
        <v>0</v>
      </c>
    </row>
    <row r="2961" ht="15.75">
      <c r="N2961" s="86">
        <f t="shared" si="81"/>
        <v>0</v>
      </c>
    </row>
    <row r="2962" ht="15.75">
      <c r="N2962" s="86">
        <f t="shared" si="81"/>
        <v>0</v>
      </c>
    </row>
    <row r="2963" ht="15.75">
      <c r="N2963" s="86">
        <f t="shared" si="81"/>
        <v>0</v>
      </c>
    </row>
    <row r="2964" ht="15.75">
      <c r="N2964" s="86">
        <f t="shared" si="81"/>
        <v>0</v>
      </c>
    </row>
    <row r="2965" ht="15.75">
      <c r="N2965" s="86">
        <f t="shared" si="81"/>
        <v>0</v>
      </c>
    </row>
    <row r="2966" ht="15.75">
      <c r="N2966" s="86">
        <f t="shared" si="81"/>
        <v>0</v>
      </c>
    </row>
    <row r="2967" ht="15.75">
      <c r="N2967" s="86">
        <f t="shared" si="81"/>
        <v>0</v>
      </c>
    </row>
    <row r="2968" ht="15.75">
      <c r="N2968" s="86">
        <f t="shared" si="81"/>
        <v>0</v>
      </c>
    </row>
    <row r="2969" ht="15.75">
      <c r="N2969" s="86">
        <f t="shared" si="81"/>
        <v>0</v>
      </c>
    </row>
    <row r="2970" ht="15.75">
      <c r="N2970" s="86">
        <f t="shared" si="81"/>
        <v>0</v>
      </c>
    </row>
    <row r="2971" ht="15.75">
      <c r="N2971" s="86">
        <f t="shared" si="81"/>
        <v>0</v>
      </c>
    </row>
    <row r="2972" ht="15.75">
      <c r="N2972" s="86">
        <f t="shared" si="81"/>
        <v>0</v>
      </c>
    </row>
    <row r="2973" ht="15.75">
      <c r="N2973" s="86">
        <f t="shared" si="81"/>
        <v>0</v>
      </c>
    </row>
    <row r="2974" ht="15.75">
      <c r="N2974" s="86">
        <f t="shared" si="81"/>
        <v>0</v>
      </c>
    </row>
    <row r="2975" ht="15.75">
      <c r="N2975" s="86">
        <f t="shared" si="81"/>
        <v>0</v>
      </c>
    </row>
    <row r="2976" ht="15.75">
      <c r="N2976" s="86">
        <f t="shared" si="81"/>
        <v>0</v>
      </c>
    </row>
    <row r="2977" ht="15.75">
      <c r="N2977" s="86">
        <f t="shared" si="81"/>
        <v>0</v>
      </c>
    </row>
    <row r="2978" ht="15.75">
      <c r="N2978" s="86">
        <f t="shared" si="81"/>
        <v>0</v>
      </c>
    </row>
    <row r="2979" ht="15.75">
      <c r="N2979" s="86">
        <f t="shared" si="81"/>
        <v>0</v>
      </c>
    </row>
    <row r="2980" ht="15.75">
      <c r="N2980" s="86">
        <f t="shared" si="81"/>
        <v>0</v>
      </c>
    </row>
    <row r="2981" ht="15.75">
      <c r="N2981" s="86">
        <f t="shared" si="81"/>
        <v>0</v>
      </c>
    </row>
    <row r="2982" ht="15.75">
      <c r="N2982" s="86">
        <f t="shared" si="81"/>
        <v>0</v>
      </c>
    </row>
    <row r="2983" ht="15.75">
      <c r="N2983" s="86">
        <f t="shared" si="81"/>
        <v>0</v>
      </c>
    </row>
    <row r="2984" ht="15.75">
      <c r="N2984" s="86">
        <f t="shared" si="81"/>
        <v>0</v>
      </c>
    </row>
    <row r="2985" ht="15.75">
      <c r="N2985" s="86">
        <f t="shared" si="81"/>
        <v>0</v>
      </c>
    </row>
    <row r="2986" ht="15.75">
      <c r="N2986" s="86">
        <f t="shared" si="81"/>
        <v>0</v>
      </c>
    </row>
    <row r="2987" ht="15.75">
      <c r="N2987" s="86">
        <f t="shared" si="81"/>
        <v>0</v>
      </c>
    </row>
    <row r="2988" ht="15.75">
      <c r="N2988" s="86">
        <f t="shared" si="81"/>
        <v>0</v>
      </c>
    </row>
    <row r="2989" ht="15.75">
      <c r="N2989" s="86">
        <f t="shared" si="81"/>
        <v>0</v>
      </c>
    </row>
    <row r="2990" ht="15.75">
      <c r="N2990" s="86">
        <f t="shared" si="81"/>
        <v>0</v>
      </c>
    </row>
    <row r="2991" ht="15.75">
      <c r="N2991" s="86">
        <f t="shared" si="81"/>
        <v>0</v>
      </c>
    </row>
    <row r="2992" ht="15.75">
      <c r="N2992" s="86">
        <f t="shared" si="81"/>
        <v>0</v>
      </c>
    </row>
    <row r="2993" ht="15.75">
      <c r="N2993" s="86">
        <f t="shared" si="81"/>
        <v>0</v>
      </c>
    </row>
    <row r="2994" ht="15.75">
      <c r="N2994" s="86">
        <f t="shared" si="81"/>
        <v>0</v>
      </c>
    </row>
    <row r="2995" ht="15.75">
      <c r="N2995" s="86">
        <f t="shared" si="81"/>
        <v>0</v>
      </c>
    </row>
    <row r="2996" ht="15.75">
      <c r="N2996" s="86">
        <f t="shared" si="81"/>
        <v>0</v>
      </c>
    </row>
    <row r="2997" ht="15.75">
      <c r="N2997" s="86">
        <f t="shared" si="81"/>
        <v>0</v>
      </c>
    </row>
    <row r="2998" ht="15.75">
      <c r="N2998" s="86">
        <f t="shared" si="81"/>
        <v>0</v>
      </c>
    </row>
    <row r="2999" ht="15.75">
      <c r="N2999" s="86">
        <f t="shared" si="81"/>
        <v>0</v>
      </c>
    </row>
    <row r="3000" ht="15.75">
      <c r="N3000" s="86">
        <f t="shared" si="81"/>
        <v>0</v>
      </c>
    </row>
    <row r="3001" ht="15.75">
      <c r="N3001" s="86">
        <f t="shared" si="81"/>
        <v>0</v>
      </c>
    </row>
    <row r="3002" ht="15.75">
      <c r="N3002" s="86">
        <f t="shared" si="81"/>
        <v>0</v>
      </c>
    </row>
    <row r="3003" ht="15.75">
      <c r="N3003" s="86">
        <f t="shared" si="81"/>
        <v>0</v>
      </c>
    </row>
    <row r="3004" ht="15.75">
      <c r="N3004" s="86">
        <f t="shared" si="81"/>
        <v>0</v>
      </c>
    </row>
    <row r="3005" ht="15.75">
      <c r="N3005" s="86">
        <f t="shared" si="81"/>
        <v>0</v>
      </c>
    </row>
    <row r="3006" ht="15.75">
      <c r="N3006" s="86">
        <f t="shared" si="81"/>
        <v>0</v>
      </c>
    </row>
    <row r="3007" ht="15.75">
      <c r="N3007" s="86">
        <f t="shared" si="81"/>
        <v>0</v>
      </c>
    </row>
    <row r="3008" ht="15.75">
      <c r="N3008" s="86">
        <f t="shared" si="81"/>
        <v>0</v>
      </c>
    </row>
    <row r="3009" ht="15.75">
      <c r="N3009" s="86">
        <f t="shared" si="81"/>
        <v>0</v>
      </c>
    </row>
    <row r="3010" ht="15.75">
      <c r="N3010" s="86">
        <f aca="true" t="shared" si="82" ref="N3010:N3073">C3010+F3010</f>
        <v>0</v>
      </c>
    </row>
    <row r="3011" ht="15.75">
      <c r="N3011" s="86">
        <f t="shared" si="82"/>
        <v>0</v>
      </c>
    </row>
    <row r="3012" ht="15.75">
      <c r="N3012" s="86">
        <f t="shared" si="82"/>
        <v>0</v>
      </c>
    </row>
    <row r="3013" ht="15.75">
      <c r="N3013" s="86">
        <f t="shared" si="82"/>
        <v>0</v>
      </c>
    </row>
    <row r="3014" ht="15.75">
      <c r="N3014" s="86">
        <f t="shared" si="82"/>
        <v>0</v>
      </c>
    </row>
    <row r="3015" ht="15.75">
      <c r="N3015" s="86">
        <f t="shared" si="82"/>
        <v>0</v>
      </c>
    </row>
    <row r="3016" ht="15.75">
      <c r="N3016" s="86">
        <f t="shared" si="82"/>
        <v>0</v>
      </c>
    </row>
    <row r="3017" ht="15.75">
      <c r="N3017" s="86">
        <f t="shared" si="82"/>
        <v>0</v>
      </c>
    </row>
    <row r="3018" ht="15.75">
      <c r="N3018" s="86">
        <f t="shared" si="82"/>
        <v>0</v>
      </c>
    </row>
    <row r="3019" ht="15.75">
      <c r="N3019" s="86">
        <f t="shared" si="82"/>
        <v>0</v>
      </c>
    </row>
    <row r="3020" ht="15.75">
      <c r="N3020" s="86">
        <f t="shared" si="82"/>
        <v>0</v>
      </c>
    </row>
    <row r="3021" ht="15.75">
      <c r="N3021" s="86">
        <f t="shared" si="82"/>
        <v>0</v>
      </c>
    </row>
    <row r="3022" ht="15.75">
      <c r="N3022" s="86">
        <f t="shared" si="82"/>
        <v>0</v>
      </c>
    </row>
    <row r="3023" ht="15.75">
      <c r="N3023" s="86">
        <f t="shared" si="82"/>
        <v>0</v>
      </c>
    </row>
    <row r="3024" ht="15.75">
      <c r="N3024" s="86">
        <f t="shared" si="82"/>
        <v>0</v>
      </c>
    </row>
    <row r="3025" ht="15.75">
      <c r="N3025" s="86">
        <f t="shared" si="82"/>
        <v>0</v>
      </c>
    </row>
    <row r="3026" ht="15.75">
      <c r="N3026" s="86">
        <f t="shared" si="82"/>
        <v>0</v>
      </c>
    </row>
    <row r="3027" ht="15.75">
      <c r="N3027" s="86">
        <f t="shared" si="82"/>
        <v>0</v>
      </c>
    </row>
    <row r="3028" ht="15.75">
      <c r="N3028" s="86">
        <f t="shared" si="82"/>
        <v>0</v>
      </c>
    </row>
    <row r="3029" ht="15.75">
      <c r="N3029" s="86">
        <f t="shared" si="82"/>
        <v>0</v>
      </c>
    </row>
    <row r="3030" ht="15.75">
      <c r="N3030" s="86">
        <f t="shared" si="82"/>
        <v>0</v>
      </c>
    </row>
    <row r="3031" ht="15.75">
      <c r="N3031" s="86">
        <f t="shared" si="82"/>
        <v>0</v>
      </c>
    </row>
    <row r="3032" ht="15.75">
      <c r="N3032" s="86">
        <f t="shared" si="82"/>
        <v>0</v>
      </c>
    </row>
    <row r="3033" ht="15.75">
      <c r="N3033" s="86">
        <f t="shared" si="82"/>
        <v>0</v>
      </c>
    </row>
    <row r="3034" ht="15.75">
      <c r="N3034" s="86">
        <f t="shared" si="82"/>
        <v>0</v>
      </c>
    </row>
    <row r="3035" ht="15.75">
      <c r="N3035" s="86">
        <f t="shared" si="82"/>
        <v>0</v>
      </c>
    </row>
    <row r="3036" ht="15.75">
      <c r="N3036" s="86">
        <f t="shared" si="82"/>
        <v>0</v>
      </c>
    </row>
    <row r="3037" ht="15.75">
      <c r="N3037" s="86">
        <f t="shared" si="82"/>
        <v>0</v>
      </c>
    </row>
    <row r="3038" ht="15.75">
      <c r="N3038" s="86">
        <f t="shared" si="82"/>
        <v>0</v>
      </c>
    </row>
    <row r="3039" ht="15.75">
      <c r="N3039" s="86">
        <f t="shared" si="82"/>
        <v>0</v>
      </c>
    </row>
    <row r="3040" ht="15.75">
      <c r="N3040" s="86">
        <f t="shared" si="82"/>
        <v>0</v>
      </c>
    </row>
    <row r="3041" ht="15.75">
      <c r="N3041" s="86">
        <f t="shared" si="82"/>
        <v>0</v>
      </c>
    </row>
    <row r="3042" ht="15.75">
      <c r="N3042" s="86">
        <f t="shared" si="82"/>
        <v>0</v>
      </c>
    </row>
    <row r="3043" ht="15.75">
      <c r="N3043" s="86">
        <f t="shared" si="82"/>
        <v>0</v>
      </c>
    </row>
    <row r="3044" ht="15.75">
      <c r="N3044" s="86">
        <f t="shared" si="82"/>
        <v>0</v>
      </c>
    </row>
    <row r="3045" ht="15.75">
      <c r="N3045" s="86">
        <f t="shared" si="82"/>
        <v>0</v>
      </c>
    </row>
    <row r="3046" ht="15.75">
      <c r="N3046" s="86">
        <f t="shared" si="82"/>
        <v>0</v>
      </c>
    </row>
    <row r="3047" ht="15.75">
      <c r="N3047" s="86">
        <f t="shared" si="82"/>
        <v>0</v>
      </c>
    </row>
    <row r="3048" ht="15.75">
      <c r="N3048" s="86">
        <f t="shared" si="82"/>
        <v>0</v>
      </c>
    </row>
    <row r="3049" ht="15.75">
      <c r="N3049" s="86">
        <f t="shared" si="82"/>
        <v>0</v>
      </c>
    </row>
    <row r="3050" ht="15.75">
      <c r="N3050" s="86">
        <f t="shared" si="82"/>
        <v>0</v>
      </c>
    </row>
    <row r="3051" ht="15.75">
      <c r="N3051" s="86">
        <f t="shared" si="82"/>
        <v>0</v>
      </c>
    </row>
    <row r="3052" ht="15.75">
      <c r="N3052" s="86">
        <f t="shared" si="82"/>
        <v>0</v>
      </c>
    </row>
    <row r="3053" ht="15.75">
      <c r="N3053" s="86">
        <f t="shared" si="82"/>
        <v>0</v>
      </c>
    </row>
    <row r="3054" ht="15.75">
      <c r="N3054" s="86">
        <f t="shared" si="82"/>
        <v>0</v>
      </c>
    </row>
    <row r="3055" ht="15.75">
      <c r="N3055" s="86">
        <f t="shared" si="82"/>
        <v>0</v>
      </c>
    </row>
    <row r="3056" ht="15.75">
      <c r="N3056" s="86">
        <f t="shared" si="82"/>
        <v>0</v>
      </c>
    </row>
    <row r="3057" ht="15.75">
      <c r="N3057" s="86">
        <f t="shared" si="82"/>
        <v>0</v>
      </c>
    </row>
    <row r="3058" ht="15.75">
      <c r="N3058" s="86">
        <f t="shared" si="82"/>
        <v>0</v>
      </c>
    </row>
    <row r="3059" ht="15.75">
      <c r="N3059" s="86">
        <f t="shared" si="82"/>
        <v>0</v>
      </c>
    </row>
    <row r="3060" ht="15.75">
      <c r="N3060" s="86">
        <f t="shared" si="82"/>
        <v>0</v>
      </c>
    </row>
    <row r="3061" ht="15.75">
      <c r="N3061" s="86">
        <f t="shared" si="82"/>
        <v>0</v>
      </c>
    </row>
    <row r="3062" ht="15.75">
      <c r="N3062" s="86">
        <f t="shared" si="82"/>
        <v>0</v>
      </c>
    </row>
    <row r="3063" ht="15.75">
      <c r="N3063" s="86">
        <f t="shared" si="82"/>
        <v>0</v>
      </c>
    </row>
    <row r="3064" ht="15.75">
      <c r="N3064" s="86">
        <f t="shared" si="82"/>
        <v>0</v>
      </c>
    </row>
    <row r="3065" ht="15.75">
      <c r="N3065" s="86">
        <f t="shared" si="82"/>
        <v>0</v>
      </c>
    </row>
    <row r="3066" ht="15.75">
      <c r="N3066" s="86">
        <f t="shared" si="82"/>
        <v>0</v>
      </c>
    </row>
    <row r="3067" ht="15.75">
      <c r="N3067" s="86">
        <f t="shared" si="82"/>
        <v>0</v>
      </c>
    </row>
    <row r="3068" ht="15.75">
      <c r="N3068" s="86">
        <f t="shared" si="82"/>
        <v>0</v>
      </c>
    </row>
    <row r="3069" ht="15.75">
      <c r="N3069" s="86">
        <f t="shared" si="82"/>
        <v>0</v>
      </c>
    </row>
    <row r="3070" ht="15.75">
      <c r="N3070" s="86">
        <f t="shared" si="82"/>
        <v>0</v>
      </c>
    </row>
    <row r="3071" ht="15.75">
      <c r="N3071" s="86">
        <f t="shared" si="82"/>
        <v>0</v>
      </c>
    </row>
    <row r="3072" ht="15.75">
      <c r="N3072" s="86">
        <f t="shared" si="82"/>
        <v>0</v>
      </c>
    </row>
    <row r="3073" ht="15.75">
      <c r="N3073" s="86">
        <f t="shared" si="82"/>
        <v>0</v>
      </c>
    </row>
    <row r="3074" ht="15.75">
      <c r="N3074" s="86">
        <f aca="true" t="shared" si="83" ref="N3074:N3137">C3074+F3074</f>
        <v>0</v>
      </c>
    </row>
    <row r="3075" ht="15.75">
      <c r="N3075" s="86">
        <f t="shared" si="83"/>
        <v>0</v>
      </c>
    </row>
    <row r="3076" ht="15.75">
      <c r="N3076" s="86">
        <f t="shared" si="83"/>
        <v>0</v>
      </c>
    </row>
    <row r="3077" ht="15.75">
      <c r="N3077" s="86">
        <f t="shared" si="83"/>
        <v>0</v>
      </c>
    </row>
    <row r="3078" ht="15.75">
      <c r="N3078" s="86">
        <f t="shared" si="83"/>
        <v>0</v>
      </c>
    </row>
    <row r="3079" ht="15.75">
      <c r="N3079" s="86">
        <f t="shared" si="83"/>
        <v>0</v>
      </c>
    </row>
    <row r="3080" ht="15.75">
      <c r="N3080" s="86">
        <f t="shared" si="83"/>
        <v>0</v>
      </c>
    </row>
    <row r="3081" ht="15.75">
      <c r="N3081" s="86">
        <f t="shared" si="83"/>
        <v>0</v>
      </c>
    </row>
    <row r="3082" ht="15.75">
      <c r="N3082" s="86">
        <f t="shared" si="83"/>
        <v>0</v>
      </c>
    </row>
    <row r="3083" ht="15.75">
      <c r="N3083" s="86">
        <f t="shared" si="83"/>
        <v>0</v>
      </c>
    </row>
    <row r="3084" ht="15.75">
      <c r="N3084" s="86">
        <f t="shared" si="83"/>
        <v>0</v>
      </c>
    </row>
    <row r="3085" ht="15.75">
      <c r="N3085" s="86">
        <f t="shared" si="83"/>
        <v>0</v>
      </c>
    </row>
    <row r="3086" ht="15.75">
      <c r="N3086" s="86">
        <f t="shared" si="83"/>
        <v>0</v>
      </c>
    </row>
    <row r="3087" ht="15.75">
      <c r="N3087" s="86">
        <f t="shared" si="83"/>
        <v>0</v>
      </c>
    </row>
    <row r="3088" ht="15.75">
      <c r="N3088" s="86">
        <f t="shared" si="83"/>
        <v>0</v>
      </c>
    </row>
    <row r="3089" ht="15.75">
      <c r="N3089" s="86">
        <f t="shared" si="83"/>
        <v>0</v>
      </c>
    </row>
    <row r="3090" ht="15.75">
      <c r="N3090" s="86">
        <f t="shared" si="83"/>
        <v>0</v>
      </c>
    </row>
    <row r="3091" ht="15.75">
      <c r="N3091" s="86">
        <f t="shared" si="83"/>
        <v>0</v>
      </c>
    </row>
    <row r="3092" ht="15.75">
      <c r="N3092" s="86">
        <f t="shared" si="83"/>
        <v>0</v>
      </c>
    </row>
    <row r="3093" ht="15.75">
      <c r="N3093" s="86">
        <f t="shared" si="83"/>
        <v>0</v>
      </c>
    </row>
    <row r="3094" ht="15.75">
      <c r="N3094" s="86">
        <f t="shared" si="83"/>
        <v>0</v>
      </c>
    </row>
    <row r="3095" ht="15.75">
      <c r="N3095" s="86">
        <f t="shared" si="83"/>
        <v>0</v>
      </c>
    </row>
    <row r="3096" ht="15.75">
      <c r="N3096" s="86">
        <f t="shared" si="83"/>
        <v>0</v>
      </c>
    </row>
    <row r="3097" ht="15.75">
      <c r="N3097" s="86">
        <f t="shared" si="83"/>
        <v>0</v>
      </c>
    </row>
    <row r="3098" ht="15.75">
      <c r="N3098" s="86">
        <f t="shared" si="83"/>
        <v>0</v>
      </c>
    </row>
    <row r="3099" ht="15.75">
      <c r="N3099" s="86">
        <f t="shared" si="83"/>
        <v>0</v>
      </c>
    </row>
    <row r="3100" ht="15.75">
      <c r="N3100" s="86">
        <f t="shared" si="83"/>
        <v>0</v>
      </c>
    </row>
    <row r="3101" ht="15.75">
      <c r="N3101" s="86">
        <f t="shared" si="83"/>
        <v>0</v>
      </c>
    </row>
    <row r="3102" ht="15.75">
      <c r="N3102" s="86">
        <f t="shared" si="83"/>
        <v>0</v>
      </c>
    </row>
    <row r="3103" ht="15.75">
      <c r="N3103" s="86">
        <f t="shared" si="83"/>
        <v>0</v>
      </c>
    </row>
    <row r="3104" ht="15.75">
      <c r="N3104" s="86">
        <f t="shared" si="83"/>
        <v>0</v>
      </c>
    </row>
    <row r="3105" ht="15.75">
      <c r="N3105" s="86">
        <f t="shared" si="83"/>
        <v>0</v>
      </c>
    </row>
    <row r="3106" ht="15.75">
      <c r="N3106" s="86">
        <f t="shared" si="83"/>
        <v>0</v>
      </c>
    </row>
    <row r="3107" ht="15.75">
      <c r="N3107" s="86">
        <f t="shared" si="83"/>
        <v>0</v>
      </c>
    </row>
    <row r="3108" ht="15.75">
      <c r="N3108" s="86">
        <f t="shared" si="83"/>
        <v>0</v>
      </c>
    </row>
    <row r="3109" ht="15.75">
      <c r="N3109" s="86">
        <f t="shared" si="83"/>
        <v>0</v>
      </c>
    </row>
    <row r="3110" ht="15.75">
      <c r="N3110" s="86">
        <f t="shared" si="83"/>
        <v>0</v>
      </c>
    </row>
    <row r="3111" ht="15.75">
      <c r="N3111" s="86">
        <f t="shared" si="83"/>
        <v>0</v>
      </c>
    </row>
    <row r="3112" ht="15.75">
      <c r="N3112" s="86">
        <f t="shared" si="83"/>
        <v>0</v>
      </c>
    </row>
    <row r="3113" ht="15.75">
      <c r="N3113" s="86">
        <f t="shared" si="83"/>
        <v>0</v>
      </c>
    </row>
    <row r="3114" ht="15.75">
      <c r="N3114" s="86">
        <f t="shared" si="83"/>
        <v>0</v>
      </c>
    </row>
    <row r="3115" ht="15.75">
      <c r="N3115" s="86">
        <f t="shared" si="83"/>
        <v>0</v>
      </c>
    </row>
    <row r="3116" ht="15.75">
      <c r="N3116" s="86">
        <f t="shared" si="83"/>
        <v>0</v>
      </c>
    </row>
    <row r="3117" ht="15.75">
      <c r="N3117" s="86">
        <f t="shared" si="83"/>
        <v>0</v>
      </c>
    </row>
    <row r="3118" ht="15.75">
      <c r="N3118" s="86">
        <f t="shared" si="83"/>
        <v>0</v>
      </c>
    </row>
    <row r="3119" ht="15.75">
      <c r="N3119" s="86">
        <f t="shared" si="83"/>
        <v>0</v>
      </c>
    </row>
    <row r="3120" ht="15.75">
      <c r="N3120" s="86">
        <f t="shared" si="83"/>
        <v>0</v>
      </c>
    </row>
    <row r="3121" ht="15.75">
      <c r="N3121" s="86">
        <f t="shared" si="83"/>
        <v>0</v>
      </c>
    </row>
    <row r="3122" ht="15.75">
      <c r="N3122" s="86">
        <f t="shared" si="83"/>
        <v>0</v>
      </c>
    </row>
    <row r="3123" ht="15.75">
      <c r="N3123" s="86">
        <f t="shared" si="83"/>
        <v>0</v>
      </c>
    </row>
    <row r="3124" ht="15.75">
      <c r="N3124" s="86">
        <f t="shared" si="83"/>
        <v>0</v>
      </c>
    </row>
    <row r="3125" ht="15.75">
      <c r="N3125" s="86">
        <f t="shared" si="83"/>
        <v>0</v>
      </c>
    </row>
    <row r="3126" ht="15.75">
      <c r="N3126" s="86">
        <f t="shared" si="83"/>
        <v>0</v>
      </c>
    </row>
    <row r="3127" ht="15.75">
      <c r="N3127" s="86">
        <f t="shared" si="83"/>
        <v>0</v>
      </c>
    </row>
    <row r="3128" ht="15.75">
      <c r="N3128" s="86">
        <f t="shared" si="83"/>
        <v>0</v>
      </c>
    </row>
    <row r="3129" ht="15.75">
      <c r="N3129" s="86">
        <f t="shared" si="83"/>
        <v>0</v>
      </c>
    </row>
    <row r="3130" ht="15.75">
      <c r="N3130" s="86">
        <f t="shared" si="83"/>
        <v>0</v>
      </c>
    </row>
    <row r="3131" ht="15.75">
      <c r="N3131" s="86">
        <f t="shared" si="83"/>
        <v>0</v>
      </c>
    </row>
    <row r="3132" ht="15.75">
      <c r="N3132" s="86">
        <f t="shared" si="83"/>
        <v>0</v>
      </c>
    </row>
    <row r="3133" ht="15.75">
      <c r="N3133" s="86">
        <f t="shared" si="83"/>
        <v>0</v>
      </c>
    </row>
    <row r="3134" ht="15.75">
      <c r="N3134" s="86">
        <f t="shared" si="83"/>
        <v>0</v>
      </c>
    </row>
    <row r="3135" ht="15.75">
      <c r="N3135" s="86">
        <f t="shared" si="83"/>
        <v>0</v>
      </c>
    </row>
    <row r="3136" ht="15.75">
      <c r="N3136" s="86">
        <f t="shared" si="83"/>
        <v>0</v>
      </c>
    </row>
    <row r="3137" ht="15.75">
      <c r="N3137" s="86">
        <f t="shared" si="83"/>
        <v>0</v>
      </c>
    </row>
    <row r="3138" ht="15.75">
      <c r="N3138" s="86">
        <f aca="true" t="shared" si="84" ref="N3138:N3201">C3138+F3138</f>
        <v>0</v>
      </c>
    </row>
    <row r="3139" ht="15.75">
      <c r="N3139" s="86">
        <f t="shared" si="84"/>
        <v>0</v>
      </c>
    </row>
    <row r="3140" ht="15.75">
      <c r="N3140" s="86">
        <f t="shared" si="84"/>
        <v>0</v>
      </c>
    </row>
    <row r="3141" ht="15.75">
      <c r="N3141" s="86">
        <f t="shared" si="84"/>
        <v>0</v>
      </c>
    </row>
    <row r="3142" ht="15.75">
      <c r="N3142" s="86">
        <f t="shared" si="84"/>
        <v>0</v>
      </c>
    </row>
    <row r="3143" ht="15.75">
      <c r="N3143" s="86">
        <f t="shared" si="84"/>
        <v>0</v>
      </c>
    </row>
    <row r="3144" ht="15.75">
      <c r="N3144" s="86">
        <f t="shared" si="84"/>
        <v>0</v>
      </c>
    </row>
    <row r="3145" ht="15.75">
      <c r="N3145" s="86">
        <f t="shared" si="84"/>
        <v>0</v>
      </c>
    </row>
    <row r="3146" ht="15.75">
      <c r="N3146" s="86">
        <f t="shared" si="84"/>
        <v>0</v>
      </c>
    </row>
    <row r="3147" ht="15.75">
      <c r="N3147" s="86">
        <f t="shared" si="84"/>
        <v>0</v>
      </c>
    </row>
    <row r="3148" ht="15.75">
      <c r="N3148" s="86">
        <f t="shared" si="84"/>
        <v>0</v>
      </c>
    </row>
    <row r="3149" ht="15.75">
      <c r="N3149" s="86">
        <f t="shared" si="84"/>
        <v>0</v>
      </c>
    </row>
    <row r="3150" ht="15.75">
      <c r="N3150" s="86">
        <f t="shared" si="84"/>
        <v>0</v>
      </c>
    </row>
    <row r="3151" ht="15.75">
      <c r="N3151" s="86">
        <f t="shared" si="84"/>
        <v>0</v>
      </c>
    </row>
    <row r="3152" ht="15.75">
      <c r="N3152" s="86">
        <f t="shared" si="84"/>
        <v>0</v>
      </c>
    </row>
    <row r="3153" ht="15.75">
      <c r="N3153" s="86">
        <f t="shared" si="84"/>
        <v>0</v>
      </c>
    </row>
    <row r="3154" ht="15.75">
      <c r="N3154" s="86">
        <f t="shared" si="84"/>
        <v>0</v>
      </c>
    </row>
    <row r="3155" ht="15.75">
      <c r="N3155" s="86">
        <f t="shared" si="84"/>
        <v>0</v>
      </c>
    </row>
    <row r="3156" ht="15.75">
      <c r="N3156" s="86">
        <f t="shared" si="84"/>
        <v>0</v>
      </c>
    </row>
    <row r="3157" ht="15.75">
      <c r="N3157" s="86">
        <f t="shared" si="84"/>
        <v>0</v>
      </c>
    </row>
    <row r="3158" ht="15.75">
      <c r="N3158" s="86">
        <f t="shared" si="84"/>
        <v>0</v>
      </c>
    </row>
    <row r="3159" ht="15.75">
      <c r="N3159" s="86">
        <f t="shared" si="84"/>
        <v>0</v>
      </c>
    </row>
    <row r="3160" ht="15.75">
      <c r="N3160" s="86">
        <f t="shared" si="84"/>
        <v>0</v>
      </c>
    </row>
    <row r="3161" ht="15.75">
      <c r="N3161" s="86">
        <f t="shared" si="84"/>
        <v>0</v>
      </c>
    </row>
    <row r="3162" ht="15.75">
      <c r="N3162" s="86">
        <f t="shared" si="84"/>
        <v>0</v>
      </c>
    </row>
    <row r="3163" ht="15.75">
      <c r="N3163" s="86">
        <f t="shared" si="84"/>
        <v>0</v>
      </c>
    </row>
    <row r="3164" ht="15.75">
      <c r="N3164" s="86">
        <f t="shared" si="84"/>
        <v>0</v>
      </c>
    </row>
    <row r="3165" ht="15.75">
      <c r="N3165" s="86">
        <f t="shared" si="84"/>
        <v>0</v>
      </c>
    </row>
    <row r="3166" ht="15.75">
      <c r="N3166" s="86">
        <f t="shared" si="84"/>
        <v>0</v>
      </c>
    </row>
    <row r="3167" ht="15.75">
      <c r="N3167" s="86">
        <f t="shared" si="84"/>
        <v>0</v>
      </c>
    </row>
    <row r="3168" ht="15.75">
      <c r="N3168" s="86">
        <f t="shared" si="84"/>
        <v>0</v>
      </c>
    </row>
    <row r="3169" ht="15.75">
      <c r="N3169" s="86">
        <f t="shared" si="84"/>
        <v>0</v>
      </c>
    </row>
    <row r="3170" ht="15.75">
      <c r="N3170" s="86">
        <f t="shared" si="84"/>
        <v>0</v>
      </c>
    </row>
    <row r="3171" ht="15.75">
      <c r="N3171" s="86">
        <f t="shared" si="84"/>
        <v>0</v>
      </c>
    </row>
    <row r="3172" ht="15.75">
      <c r="N3172" s="86">
        <f t="shared" si="84"/>
        <v>0</v>
      </c>
    </row>
    <row r="3173" ht="15.75">
      <c r="N3173" s="86">
        <f t="shared" si="84"/>
        <v>0</v>
      </c>
    </row>
    <row r="3174" ht="15.75">
      <c r="N3174" s="86">
        <f t="shared" si="84"/>
        <v>0</v>
      </c>
    </row>
    <row r="3175" ht="15.75">
      <c r="N3175" s="86">
        <f t="shared" si="84"/>
        <v>0</v>
      </c>
    </row>
    <row r="3176" ht="15.75">
      <c r="N3176" s="86">
        <f t="shared" si="84"/>
        <v>0</v>
      </c>
    </row>
    <row r="3177" ht="15.75">
      <c r="N3177" s="86">
        <f t="shared" si="84"/>
        <v>0</v>
      </c>
    </row>
    <row r="3178" ht="15.75">
      <c r="N3178" s="86">
        <f t="shared" si="84"/>
        <v>0</v>
      </c>
    </row>
    <row r="3179" ht="15.75">
      <c r="N3179" s="86">
        <f t="shared" si="84"/>
        <v>0</v>
      </c>
    </row>
    <row r="3180" ht="15.75">
      <c r="N3180" s="86">
        <f t="shared" si="84"/>
        <v>0</v>
      </c>
    </row>
    <row r="3181" ht="15.75">
      <c r="N3181" s="86">
        <f t="shared" si="84"/>
        <v>0</v>
      </c>
    </row>
    <row r="3182" ht="15.75">
      <c r="N3182" s="86">
        <f t="shared" si="84"/>
        <v>0</v>
      </c>
    </row>
    <row r="3183" ht="15.75">
      <c r="N3183" s="86">
        <f t="shared" si="84"/>
        <v>0</v>
      </c>
    </row>
    <row r="3184" ht="15.75">
      <c r="N3184" s="86">
        <f t="shared" si="84"/>
        <v>0</v>
      </c>
    </row>
    <row r="3185" ht="15.75">
      <c r="N3185" s="86">
        <f t="shared" si="84"/>
        <v>0</v>
      </c>
    </row>
    <row r="3186" ht="15.75">
      <c r="N3186" s="86">
        <f t="shared" si="84"/>
        <v>0</v>
      </c>
    </row>
    <row r="3187" ht="15.75">
      <c r="N3187" s="86">
        <f t="shared" si="84"/>
        <v>0</v>
      </c>
    </row>
    <row r="3188" ht="15.75">
      <c r="N3188" s="86">
        <f t="shared" si="84"/>
        <v>0</v>
      </c>
    </row>
    <row r="3189" ht="15.75">
      <c r="N3189" s="86">
        <f t="shared" si="84"/>
        <v>0</v>
      </c>
    </row>
    <row r="3190" ht="15.75">
      <c r="N3190" s="86">
        <f t="shared" si="84"/>
        <v>0</v>
      </c>
    </row>
    <row r="3191" ht="15.75">
      <c r="N3191" s="86">
        <f t="shared" si="84"/>
        <v>0</v>
      </c>
    </row>
    <row r="3192" ht="15.75">
      <c r="N3192" s="86">
        <f t="shared" si="84"/>
        <v>0</v>
      </c>
    </row>
    <row r="3193" ht="15.75">
      <c r="N3193" s="86">
        <f t="shared" si="84"/>
        <v>0</v>
      </c>
    </row>
    <row r="3194" ht="15.75">
      <c r="N3194" s="86">
        <f t="shared" si="84"/>
        <v>0</v>
      </c>
    </row>
    <row r="3195" ht="15.75">
      <c r="N3195" s="86">
        <f t="shared" si="84"/>
        <v>0</v>
      </c>
    </row>
    <row r="3196" ht="15.75">
      <c r="N3196" s="86">
        <f t="shared" si="84"/>
        <v>0</v>
      </c>
    </row>
    <row r="3197" ht="15.75">
      <c r="N3197" s="86">
        <f t="shared" si="84"/>
        <v>0</v>
      </c>
    </row>
    <row r="3198" ht="15.75">
      <c r="N3198" s="86">
        <f t="shared" si="84"/>
        <v>0</v>
      </c>
    </row>
    <row r="3199" ht="15.75">
      <c r="N3199" s="86">
        <f t="shared" si="84"/>
        <v>0</v>
      </c>
    </row>
    <row r="3200" ht="15.75">
      <c r="N3200" s="86">
        <f t="shared" si="84"/>
        <v>0</v>
      </c>
    </row>
    <row r="3201" ht="15.75">
      <c r="N3201" s="86">
        <f t="shared" si="84"/>
        <v>0</v>
      </c>
    </row>
    <row r="3202" ht="15.75">
      <c r="N3202" s="86">
        <f aca="true" t="shared" si="85" ref="N3202:N3265">C3202+F3202</f>
        <v>0</v>
      </c>
    </row>
    <row r="3203" ht="15.75">
      <c r="N3203" s="86">
        <f t="shared" si="85"/>
        <v>0</v>
      </c>
    </row>
    <row r="3204" ht="15.75">
      <c r="N3204" s="86">
        <f t="shared" si="85"/>
        <v>0</v>
      </c>
    </row>
    <row r="3205" ht="15.75">
      <c r="N3205" s="86">
        <f t="shared" si="85"/>
        <v>0</v>
      </c>
    </row>
    <row r="3206" ht="15.75">
      <c r="N3206" s="86">
        <f t="shared" si="85"/>
        <v>0</v>
      </c>
    </row>
    <row r="3207" ht="15.75">
      <c r="N3207" s="86">
        <f t="shared" si="85"/>
        <v>0</v>
      </c>
    </row>
    <row r="3208" ht="15.75">
      <c r="N3208" s="86">
        <f t="shared" si="85"/>
        <v>0</v>
      </c>
    </row>
    <row r="3209" ht="15.75">
      <c r="N3209" s="86">
        <f t="shared" si="85"/>
        <v>0</v>
      </c>
    </row>
    <row r="3210" ht="15.75">
      <c r="N3210" s="86">
        <f t="shared" si="85"/>
        <v>0</v>
      </c>
    </row>
    <row r="3211" ht="15.75">
      <c r="N3211" s="86">
        <f t="shared" si="85"/>
        <v>0</v>
      </c>
    </row>
    <row r="3212" ht="15.75">
      <c r="N3212" s="86">
        <f t="shared" si="85"/>
        <v>0</v>
      </c>
    </row>
    <row r="3213" ht="15.75">
      <c r="N3213" s="86">
        <f t="shared" si="85"/>
        <v>0</v>
      </c>
    </row>
    <row r="3214" ht="15.75">
      <c r="N3214" s="86">
        <f t="shared" si="85"/>
        <v>0</v>
      </c>
    </row>
    <row r="3215" ht="15.75">
      <c r="N3215" s="86">
        <f t="shared" si="85"/>
        <v>0</v>
      </c>
    </row>
    <row r="3216" ht="15.75">
      <c r="N3216" s="86">
        <f t="shared" si="85"/>
        <v>0</v>
      </c>
    </row>
    <row r="3217" ht="15.75">
      <c r="N3217" s="86">
        <f t="shared" si="85"/>
        <v>0</v>
      </c>
    </row>
    <row r="3218" ht="15.75">
      <c r="N3218" s="86">
        <f t="shared" si="85"/>
        <v>0</v>
      </c>
    </row>
    <row r="3219" ht="15.75">
      <c r="N3219" s="86">
        <f t="shared" si="85"/>
        <v>0</v>
      </c>
    </row>
    <row r="3220" ht="15.75">
      <c r="N3220" s="86">
        <f t="shared" si="85"/>
        <v>0</v>
      </c>
    </row>
    <row r="3221" ht="15.75">
      <c r="N3221" s="86">
        <f t="shared" si="85"/>
        <v>0</v>
      </c>
    </row>
    <row r="3222" ht="15.75">
      <c r="N3222" s="86">
        <f t="shared" si="85"/>
        <v>0</v>
      </c>
    </row>
    <row r="3223" ht="15.75">
      <c r="N3223" s="86">
        <f t="shared" si="85"/>
        <v>0</v>
      </c>
    </row>
    <row r="3224" ht="15.75">
      <c r="N3224" s="86">
        <f t="shared" si="85"/>
        <v>0</v>
      </c>
    </row>
    <row r="3225" ht="15.75">
      <c r="N3225" s="86">
        <f t="shared" si="85"/>
        <v>0</v>
      </c>
    </row>
    <row r="3226" ht="15.75">
      <c r="N3226" s="86">
        <f t="shared" si="85"/>
        <v>0</v>
      </c>
    </row>
    <row r="3227" ht="15.75">
      <c r="N3227" s="86">
        <f t="shared" si="85"/>
        <v>0</v>
      </c>
    </row>
    <row r="3228" ht="15.75">
      <c r="N3228" s="86">
        <f t="shared" si="85"/>
        <v>0</v>
      </c>
    </row>
    <row r="3229" ht="15.75">
      <c r="N3229" s="86">
        <f t="shared" si="85"/>
        <v>0</v>
      </c>
    </row>
    <row r="3230" ht="15.75">
      <c r="N3230" s="86">
        <f t="shared" si="85"/>
        <v>0</v>
      </c>
    </row>
    <row r="3231" ht="15.75">
      <c r="N3231" s="86">
        <f t="shared" si="85"/>
        <v>0</v>
      </c>
    </row>
    <row r="3232" ht="15.75">
      <c r="N3232" s="86">
        <f t="shared" si="85"/>
        <v>0</v>
      </c>
    </row>
    <row r="3233" ht="15.75">
      <c r="N3233" s="86">
        <f t="shared" si="85"/>
        <v>0</v>
      </c>
    </row>
    <row r="3234" ht="15.75">
      <c r="N3234" s="86">
        <f t="shared" si="85"/>
        <v>0</v>
      </c>
    </row>
    <row r="3235" ht="15.75">
      <c r="N3235" s="86">
        <f t="shared" si="85"/>
        <v>0</v>
      </c>
    </row>
    <row r="3236" ht="15.75">
      <c r="N3236" s="86">
        <f t="shared" si="85"/>
        <v>0</v>
      </c>
    </row>
    <row r="3237" ht="15.75">
      <c r="N3237" s="86">
        <f t="shared" si="85"/>
        <v>0</v>
      </c>
    </row>
    <row r="3238" ht="15.75">
      <c r="N3238" s="86">
        <f t="shared" si="85"/>
        <v>0</v>
      </c>
    </row>
    <row r="3239" ht="15.75">
      <c r="N3239" s="86">
        <f t="shared" si="85"/>
        <v>0</v>
      </c>
    </row>
    <row r="3240" ht="15.75">
      <c r="N3240" s="86">
        <f t="shared" si="85"/>
        <v>0</v>
      </c>
    </row>
    <row r="3241" ht="15.75">
      <c r="N3241" s="86">
        <f t="shared" si="85"/>
        <v>0</v>
      </c>
    </row>
    <row r="3242" ht="15.75">
      <c r="N3242" s="86">
        <f t="shared" si="85"/>
        <v>0</v>
      </c>
    </row>
    <row r="3243" ht="15.75">
      <c r="N3243" s="86">
        <f t="shared" si="85"/>
        <v>0</v>
      </c>
    </row>
    <row r="3244" ht="15.75">
      <c r="N3244" s="86">
        <f t="shared" si="85"/>
        <v>0</v>
      </c>
    </row>
    <row r="3245" ht="15.75">
      <c r="N3245" s="86">
        <f t="shared" si="85"/>
        <v>0</v>
      </c>
    </row>
    <row r="3246" ht="15.75">
      <c r="N3246" s="86">
        <f t="shared" si="85"/>
        <v>0</v>
      </c>
    </row>
    <row r="3247" ht="15.75">
      <c r="N3247" s="86">
        <f t="shared" si="85"/>
        <v>0</v>
      </c>
    </row>
    <row r="3248" ht="15.75">
      <c r="N3248" s="86">
        <f t="shared" si="85"/>
        <v>0</v>
      </c>
    </row>
    <row r="3249" ht="15.75">
      <c r="N3249" s="86">
        <f t="shared" si="85"/>
        <v>0</v>
      </c>
    </row>
    <row r="3250" ht="15.75">
      <c r="N3250" s="86">
        <f t="shared" si="85"/>
        <v>0</v>
      </c>
    </row>
    <row r="3251" ht="15.75">
      <c r="N3251" s="86">
        <f t="shared" si="85"/>
        <v>0</v>
      </c>
    </row>
    <row r="3252" ht="15.75">
      <c r="N3252" s="86">
        <f t="shared" si="85"/>
        <v>0</v>
      </c>
    </row>
    <row r="3253" ht="15.75">
      <c r="N3253" s="86">
        <f t="shared" si="85"/>
        <v>0</v>
      </c>
    </row>
    <row r="3254" ht="15.75">
      <c r="N3254" s="86">
        <f t="shared" si="85"/>
        <v>0</v>
      </c>
    </row>
    <row r="3255" ht="15.75">
      <c r="N3255" s="86">
        <f t="shared" si="85"/>
        <v>0</v>
      </c>
    </row>
    <row r="3256" ht="15.75">
      <c r="N3256" s="86">
        <f t="shared" si="85"/>
        <v>0</v>
      </c>
    </row>
    <row r="3257" ht="15.75">
      <c r="N3257" s="86">
        <f t="shared" si="85"/>
        <v>0</v>
      </c>
    </row>
    <row r="3258" ht="15.75">
      <c r="N3258" s="86">
        <f t="shared" si="85"/>
        <v>0</v>
      </c>
    </row>
    <row r="3259" ht="15.75">
      <c r="N3259" s="86">
        <f t="shared" si="85"/>
        <v>0</v>
      </c>
    </row>
    <row r="3260" ht="15.75">
      <c r="N3260" s="86">
        <f t="shared" si="85"/>
        <v>0</v>
      </c>
    </row>
    <row r="3261" ht="15.75">
      <c r="N3261" s="86">
        <f t="shared" si="85"/>
        <v>0</v>
      </c>
    </row>
    <row r="3262" ht="15.75">
      <c r="N3262" s="86">
        <f t="shared" si="85"/>
        <v>0</v>
      </c>
    </row>
    <row r="3263" ht="15.75">
      <c r="N3263" s="86">
        <f t="shared" si="85"/>
        <v>0</v>
      </c>
    </row>
    <row r="3264" ht="15.75">
      <c r="N3264" s="86">
        <f t="shared" si="85"/>
        <v>0</v>
      </c>
    </row>
    <row r="3265" ht="15.75">
      <c r="N3265" s="86">
        <f t="shared" si="85"/>
        <v>0</v>
      </c>
    </row>
    <row r="3266" ht="15.75">
      <c r="N3266" s="86">
        <f aca="true" t="shared" si="86" ref="N3266:N3329">C3266+F3266</f>
        <v>0</v>
      </c>
    </row>
    <row r="3267" ht="15.75">
      <c r="N3267" s="86">
        <f t="shared" si="86"/>
        <v>0</v>
      </c>
    </row>
    <row r="3268" ht="15.75">
      <c r="N3268" s="86">
        <f t="shared" si="86"/>
        <v>0</v>
      </c>
    </row>
    <row r="3269" ht="15.75">
      <c r="N3269" s="86">
        <f t="shared" si="86"/>
        <v>0</v>
      </c>
    </row>
    <row r="3270" ht="15.75">
      <c r="N3270" s="86">
        <f t="shared" si="86"/>
        <v>0</v>
      </c>
    </row>
    <row r="3271" ht="15.75">
      <c r="N3271" s="86">
        <f t="shared" si="86"/>
        <v>0</v>
      </c>
    </row>
    <row r="3272" ht="15.75">
      <c r="N3272" s="86">
        <f t="shared" si="86"/>
        <v>0</v>
      </c>
    </row>
    <row r="3273" ht="15.75">
      <c r="N3273" s="86">
        <f t="shared" si="86"/>
        <v>0</v>
      </c>
    </row>
    <row r="3274" ht="15.75">
      <c r="N3274" s="86">
        <f t="shared" si="86"/>
        <v>0</v>
      </c>
    </row>
    <row r="3275" ht="15.75">
      <c r="N3275" s="86">
        <f t="shared" si="86"/>
        <v>0</v>
      </c>
    </row>
    <row r="3276" ht="15.75">
      <c r="N3276" s="86">
        <f t="shared" si="86"/>
        <v>0</v>
      </c>
    </row>
    <row r="3277" ht="15.75">
      <c r="N3277" s="86">
        <f t="shared" si="86"/>
        <v>0</v>
      </c>
    </row>
    <row r="3278" ht="15.75">
      <c r="N3278" s="86">
        <f t="shared" si="86"/>
        <v>0</v>
      </c>
    </row>
    <row r="3279" ht="15.75">
      <c r="N3279" s="86">
        <f t="shared" si="86"/>
        <v>0</v>
      </c>
    </row>
    <row r="3280" ht="15.75">
      <c r="N3280" s="86">
        <f t="shared" si="86"/>
        <v>0</v>
      </c>
    </row>
    <row r="3281" ht="15.75">
      <c r="N3281" s="86">
        <f t="shared" si="86"/>
        <v>0</v>
      </c>
    </row>
    <row r="3282" ht="15.75">
      <c r="N3282" s="86">
        <f t="shared" si="86"/>
        <v>0</v>
      </c>
    </row>
    <row r="3283" ht="15.75">
      <c r="N3283" s="86">
        <f t="shared" si="86"/>
        <v>0</v>
      </c>
    </row>
    <row r="3284" ht="15.75">
      <c r="N3284" s="86">
        <f t="shared" si="86"/>
        <v>0</v>
      </c>
    </row>
    <row r="3285" ht="15.75">
      <c r="N3285" s="86">
        <f t="shared" si="86"/>
        <v>0</v>
      </c>
    </row>
    <row r="3286" ht="15.75">
      <c r="N3286" s="86">
        <f t="shared" si="86"/>
        <v>0</v>
      </c>
    </row>
    <row r="3287" ht="15.75">
      <c r="N3287" s="86">
        <f t="shared" si="86"/>
        <v>0</v>
      </c>
    </row>
    <row r="3288" ht="15.75">
      <c r="N3288" s="86">
        <f t="shared" si="86"/>
        <v>0</v>
      </c>
    </row>
    <row r="3289" ht="15.75">
      <c r="N3289" s="86">
        <f t="shared" si="86"/>
        <v>0</v>
      </c>
    </row>
    <row r="3290" ht="15.75">
      <c r="N3290" s="86">
        <f t="shared" si="86"/>
        <v>0</v>
      </c>
    </row>
    <row r="3291" ht="15.75">
      <c r="N3291" s="86">
        <f t="shared" si="86"/>
        <v>0</v>
      </c>
    </row>
    <row r="3292" ht="15.75">
      <c r="N3292" s="86">
        <f t="shared" si="86"/>
        <v>0</v>
      </c>
    </row>
    <row r="3293" ht="15.75">
      <c r="N3293" s="86">
        <f t="shared" si="86"/>
        <v>0</v>
      </c>
    </row>
    <row r="3294" ht="15.75">
      <c r="N3294" s="86">
        <f t="shared" si="86"/>
        <v>0</v>
      </c>
    </row>
    <row r="3295" ht="15.75">
      <c r="N3295" s="86">
        <f t="shared" si="86"/>
        <v>0</v>
      </c>
    </row>
    <row r="3296" ht="15.75">
      <c r="N3296" s="86">
        <f t="shared" si="86"/>
        <v>0</v>
      </c>
    </row>
    <row r="3297" ht="15.75">
      <c r="N3297" s="86">
        <f t="shared" si="86"/>
        <v>0</v>
      </c>
    </row>
    <row r="3298" ht="15.75">
      <c r="N3298" s="86">
        <f t="shared" si="86"/>
        <v>0</v>
      </c>
    </row>
    <row r="3299" ht="15.75">
      <c r="N3299" s="86">
        <f t="shared" si="86"/>
        <v>0</v>
      </c>
    </row>
    <row r="3300" ht="15.75">
      <c r="N3300" s="86">
        <f t="shared" si="86"/>
        <v>0</v>
      </c>
    </row>
    <row r="3301" ht="15.75">
      <c r="N3301" s="86">
        <f t="shared" si="86"/>
        <v>0</v>
      </c>
    </row>
    <row r="3302" ht="15.75">
      <c r="N3302" s="86">
        <f t="shared" si="86"/>
        <v>0</v>
      </c>
    </row>
    <row r="3303" ht="15.75">
      <c r="N3303" s="86">
        <f t="shared" si="86"/>
        <v>0</v>
      </c>
    </row>
    <row r="3304" ht="15.75">
      <c r="N3304" s="86">
        <f t="shared" si="86"/>
        <v>0</v>
      </c>
    </row>
    <row r="3305" ht="15.75">
      <c r="N3305" s="86">
        <f t="shared" si="86"/>
        <v>0</v>
      </c>
    </row>
    <row r="3306" ht="15.75">
      <c r="N3306" s="86">
        <f t="shared" si="86"/>
        <v>0</v>
      </c>
    </row>
    <row r="3307" ht="15.75">
      <c r="N3307" s="86">
        <f t="shared" si="86"/>
        <v>0</v>
      </c>
    </row>
    <row r="3308" ht="15.75">
      <c r="N3308" s="86">
        <f t="shared" si="86"/>
        <v>0</v>
      </c>
    </row>
    <row r="3309" ht="15.75">
      <c r="N3309" s="86">
        <f t="shared" si="86"/>
        <v>0</v>
      </c>
    </row>
    <row r="3310" ht="15.75">
      <c r="N3310" s="86">
        <f t="shared" si="86"/>
        <v>0</v>
      </c>
    </row>
    <row r="3311" ht="15.75">
      <c r="N3311" s="86">
        <f t="shared" si="86"/>
        <v>0</v>
      </c>
    </row>
    <row r="3312" ht="15.75">
      <c r="N3312" s="86">
        <f t="shared" si="86"/>
        <v>0</v>
      </c>
    </row>
    <row r="3313" ht="15.75">
      <c r="N3313" s="86">
        <f t="shared" si="86"/>
        <v>0</v>
      </c>
    </row>
    <row r="3314" ht="15.75">
      <c r="N3314" s="86">
        <f t="shared" si="86"/>
        <v>0</v>
      </c>
    </row>
    <row r="3315" ht="15.75">
      <c r="N3315" s="86">
        <f t="shared" si="86"/>
        <v>0</v>
      </c>
    </row>
    <row r="3316" ht="15.75">
      <c r="N3316" s="86">
        <f t="shared" si="86"/>
        <v>0</v>
      </c>
    </row>
    <row r="3317" ht="15.75">
      <c r="N3317" s="86">
        <f t="shared" si="86"/>
        <v>0</v>
      </c>
    </row>
    <row r="3318" ht="15.75">
      <c r="N3318" s="86">
        <f t="shared" si="86"/>
        <v>0</v>
      </c>
    </row>
    <row r="3319" ht="15.75">
      <c r="N3319" s="86">
        <f t="shared" si="86"/>
        <v>0</v>
      </c>
    </row>
    <row r="3320" ht="15.75">
      <c r="N3320" s="86">
        <f t="shared" si="86"/>
        <v>0</v>
      </c>
    </row>
    <row r="3321" ht="15.75">
      <c r="N3321" s="86">
        <f t="shared" si="86"/>
        <v>0</v>
      </c>
    </row>
    <row r="3322" ht="15.75">
      <c r="N3322" s="86">
        <f t="shared" si="86"/>
        <v>0</v>
      </c>
    </row>
    <row r="3323" ht="15.75">
      <c r="N3323" s="86">
        <f t="shared" si="86"/>
        <v>0</v>
      </c>
    </row>
    <row r="3324" ht="15.75">
      <c r="N3324" s="86">
        <f t="shared" si="86"/>
        <v>0</v>
      </c>
    </row>
    <row r="3325" ht="15.75">
      <c r="N3325" s="86">
        <f t="shared" si="86"/>
        <v>0</v>
      </c>
    </row>
    <row r="3326" ht="15.75">
      <c r="N3326" s="86">
        <f t="shared" si="86"/>
        <v>0</v>
      </c>
    </row>
    <row r="3327" ht="15.75">
      <c r="N3327" s="86">
        <f t="shared" si="86"/>
        <v>0</v>
      </c>
    </row>
    <row r="3328" ht="15.75">
      <c r="N3328" s="86">
        <f t="shared" si="86"/>
        <v>0</v>
      </c>
    </row>
    <row r="3329" ht="15.75">
      <c r="N3329" s="86">
        <f t="shared" si="86"/>
        <v>0</v>
      </c>
    </row>
    <row r="3330" ht="15.75">
      <c r="N3330" s="86">
        <f aca="true" t="shared" si="87" ref="N3330:N3393">C3330+F3330</f>
        <v>0</v>
      </c>
    </row>
    <row r="3331" ht="15.75">
      <c r="N3331" s="86">
        <f t="shared" si="87"/>
        <v>0</v>
      </c>
    </row>
    <row r="3332" ht="15.75">
      <c r="N3332" s="86">
        <f t="shared" si="87"/>
        <v>0</v>
      </c>
    </row>
    <row r="3333" ht="15.75">
      <c r="N3333" s="86">
        <f t="shared" si="87"/>
        <v>0</v>
      </c>
    </row>
    <row r="3334" ht="15.75">
      <c r="N3334" s="86">
        <f t="shared" si="87"/>
        <v>0</v>
      </c>
    </row>
    <row r="3335" ht="15.75">
      <c r="N3335" s="86">
        <f t="shared" si="87"/>
        <v>0</v>
      </c>
    </row>
    <row r="3336" ht="15.75">
      <c r="N3336" s="86">
        <f t="shared" si="87"/>
        <v>0</v>
      </c>
    </row>
    <row r="3337" ht="15.75">
      <c r="N3337" s="86">
        <f t="shared" si="87"/>
        <v>0</v>
      </c>
    </row>
    <row r="3338" ht="15.75">
      <c r="N3338" s="86">
        <f t="shared" si="87"/>
        <v>0</v>
      </c>
    </row>
    <row r="3339" ht="15.75">
      <c r="N3339" s="86">
        <f t="shared" si="87"/>
        <v>0</v>
      </c>
    </row>
    <row r="3340" ht="15.75">
      <c r="N3340" s="86">
        <f t="shared" si="87"/>
        <v>0</v>
      </c>
    </row>
    <row r="3341" ht="15.75">
      <c r="N3341" s="86">
        <f t="shared" si="87"/>
        <v>0</v>
      </c>
    </row>
    <row r="3342" ht="15.75">
      <c r="N3342" s="86">
        <f t="shared" si="87"/>
        <v>0</v>
      </c>
    </row>
    <row r="3343" ht="15.75">
      <c r="N3343" s="86">
        <f t="shared" si="87"/>
        <v>0</v>
      </c>
    </row>
    <row r="3344" ht="15.75">
      <c r="N3344" s="86">
        <f t="shared" si="87"/>
        <v>0</v>
      </c>
    </row>
    <row r="3345" ht="15.75">
      <c r="N3345" s="86">
        <f t="shared" si="87"/>
        <v>0</v>
      </c>
    </row>
    <row r="3346" ht="15.75">
      <c r="N3346" s="86">
        <f t="shared" si="87"/>
        <v>0</v>
      </c>
    </row>
    <row r="3347" ht="15.75">
      <c r="N3347" s="86">
        <f t="shared" si="87"/>
        <v>0</v>
      </c>
    </row>
    <row r="3348" ht="15.75">
      <c r="N3348" s="86">
        <f t="shared" si="87"/>
        <v>0</v>
      </c>
    </row>
    <row r="3349" ht="15.75">
      <c r="N3349" s="86">
        <f t="shared" si="87"/>
        <v>0</v>
      </c>
    </row>
    <row r="3350" ht="15.75">
      <c r="N3350" s="86">
        <f t="shared" si="87"/>
        <v>0</v>
      </c>
    </row>
    <row r="3351" ht="15.75">
      <c r="N3351" s="86">
        <f t="shared" si="87"/>
        <v>0</v>
      </c>
    </row>
    <row r="3352" ht="15.75">
      <c r="N3352" s="86">
        <f t="shared" si="87"/>
        <v>0</v>
      </c>
    </row>
    <row r="3353" ht="15.75">
      <c r="N3353" s="86">
        <f t="shared" si="87"/>
        <v>0</v>
      </c>
    </row>
    <row r="3354" ht="15.75">
      <c r="N3354" s="86">
        <f t="shared" si="87"/>
        <v>0</v>
      </c>
    </row>
    <row r="3355" ht="15.75">
      <c r="N3355" s="86">
        <f t="shared" si="87"/>
        <v>0</v>
      </c>
    </row>
    <row r="3356" ht="15.75">
      <c r="N3356" s="86">
        <f t="shared" si="87"/>
        <v>0</v>
      </c>
    </row>
    <row r="3357" ht="15.75">
      <c r="N3357" s="86">
        <f t="shared" si="87"/>
        <v>0</v>
      </c>
    </row>
    <row r="3358" ht="15.75">
      <c r="N3358" s="86">
        <f t="shared" si="87"/>
        <v>0</v>
      </c>
    </row>
    <row r="3359" ht="15.75">
      <c r="N3359" s="86">
        <f t="shared" si="87"/>
        <v>0</v>
      </c>
    </row>
    <row r="3360" ht="15.75">
      <c r="N3360" s="86">
        <f t="shared" si="87"/>
        <v>0</v>
      </c>
    </row>
    <row r="3361" ht="15.75">
      <c r="N3361" s="86">
        <f t="shared" si="87"/>
        <v>0</v>
      </c>
    </row>
    <row r="3362" ht="15.75">
      <c r="N3362" s="86">
        <f t="shared" si="87"/>
        <v>0</v>
      </c>
    </row>
    <row r="3363" ht="15.75">
      <c r="N3363" s="86">
        <f t="shared" si="87"/>
        <v>0</v>
      </c>
    </row>
    <row r="3364" ht="15.75">
      <c r="N3364" s="86">
        <f t="shared" si="87"/>
        <v>0</v>
      </c>
    </row>
    <row r="3365" ht="15.75">
      <c r="N3365" s="86">
        <f t="shared" si="87"/>
        <v>0</v>
      </c>
    </row>
    <row r="3366" ht="15.75">
      <c r="N3366" s="86">
        <f t="shared" si="87"/>
        <v>0</v>
      </c>
    </row>
    <row r="3367" ht="15.75">
      <c r="N3367" s="86">
        <f t="shared" si="87"/>
        <v>0</v>
      </c>
    </row>
    <row r="3368" ht="15.75">
      <c r="N3368" s="86">
        <f t="shared" si="87"/>
        <v>0</v>
      </c>
    </row>
    <row r="3369" ht="15.75">
      <c r="N3369" s="86">
        <f t="shared" si="87"/>
        <v>0</v>
      </c>
    </row>
    <row r="3370" ht="15.75">
      <c r="N3370" s="86">
        <f t="shared" si="87"/>
        <v>0</v>
      </c>
    </row>
    <row r="3371" ht="15.75">
      <c r="N3371" s="86">
        <f t="shared" si="87"/>
        <v>0</v>
      </c>
    </row>
    <row r="3372" ht="15.75">
      <c r="N3372" s="86">
        <f t="shared" si="87"/>
        <v>0</v>
      </c>
    </row>
    <row r="3373" ht="15.75">
      <c r="N3373" s="86">
        <f t="shared" si="87"/>
        <v>0</v>
      </c>
    </row>
    <row r="3374" ht="15.75">
      <c r="N3374" s="86">
        <f t="shared" si="87"/>
        <v>0</v>
      </c>
    </row>
    <row r="3375" ht="15.75">
      <c r="N3375" s="86">
        <f t="shared" si="87"/>
        <v>0</v>
      </c>
    </row>
    <row r="3376" ht="15.75">
      <c r="N3376" s="86">
        <f t="shared" si="87"/>
        <v>0</v>
      </c>
    </row>
    <row r="3377" ht="15.75">
      <c r="N3377" s="86">
        <f t="shared" si="87"/>
        <v>0</v>
      </c>
    </row>
    <row r="3378" ht="15.75">
      <c r="N3378" s="86">
        <f t="shared" si="87"/>
        <v>0</v>
      </c>
    </row>
    <row r="3379" ht="15.75">
      <c r="N3379" s="86">
        <f t="shared" si="87"/>
        <v>0</v>
      </c>
    </row>
    <row r="3380" ht="15.75">
      <c r="N3380" s="86">
        <f t="shared" si="87"/>
        <v>0</v>
      </c>
    </row>
    <row r="3381" ht="15.75">
      <c r="N3381" s="86">
        <f t="shared" si="87"/>
        <v>0</v>
      </c>
    </row>
    <row r="3382" ht="15.75">
      <c r="N3382" s="86">
        <f t="shared" si="87"/>
        <v>0</v>
      </c>
    </row>
    <row r="3383" ht="15.75">
      <c r="N3383" s="86">
        <f t="shared" si="87"/>
        <v>0</v>
      </c>
    </row>
    <row r="3384" ht="15.75">
      <c r="N3384" s="86">
        <f t="shared" si="87"/>
        <v>0</v>
      </c>
    </row>
    <row r="3385" ht="15.75">
      <c r="N3385" s="86">
        <f t="shared" si="87"/>
        <v>0</v>
      </c>
    </row>
    <row r="3386" ht="15.75">
      <c r="N3386" s="86">
        <f t="shared" si="87"/>
        <v>0</v>
      </c>
    </row>
    <row r="3387" ht="15.75">
      <c r="N3387" s="86">
        <f t="shared" si="87"/>
        <v>0</v>
      </c>
    </row>
    <row r="3388" ht="15.75">
      <c r="N3388" s="86">
        <f t="shared" si="87"/>
        <v>0</v>
      </c>
    </row>
    <row r="3389" ht="15.75">
      <c r="N3389" s="86">
        <f t="shared" si="87"/>
        <v>0</v>
      </c>
    </row>
    <row r="3390" ht="15.75">
      <c r="N3390" s="86">
        <f t="shared" si="87"/>
        <v>0</v>
      </c>
    </row>
    <row r="3391" ht="15.75">
      <c r="N3391" s="86">
        <f t="shared" si="87"/>
        <v>0</v>
      </c>
    </row>
    <row r="3392" ht="15.75">
      <c r="N3392" s="86">
        <f t="shared" si="87"/>
        <v>0</v>
      </c>
    </row>
    <row r="3393" ht="15.75">
      <c r="N3393" s="86">
        <f t="shared" si="87"/>
        <v>0</v>
      </c>
    </row>
    <row r="3394" ht="15.75">
      <c r="N3394" s="86">
        <f aca="true" t="shared" si="88" ref="N3394:N3457">C3394+F3394</f>
        <v>0</v>
      </c>
    </row>
    <row r="3395" ht="15.75">
      <c r="N3395" s="86">
        <f t="shared" si="88"/>
        <v>0</v>
      </c>
    </row>
    <row r="3396" ht="15.75">
      <c r="N3396" s="86">
        <f t="shared" si="88"/>
        <v>0</v>
      </c>
    </row>
    <row r="3397" ht="15.75">
      <c r="N3397" s="86">
        <f t="shared" si="88"/>
        <v>0</v>
      </c>
    </row>
    <row r="3398" ht="15.75">
      <c r="N3398" s="86">
        <f t="shared" si="88"/>
        <v>0</v>
      </c>
    </row>
    <row r="3399" ht="15.75">
      <c r="N3399" s="86">
        <f t="shared" si="88"/>
        <v>0</v>
      </c>
    </row>
    <row r="3400" ht="15.75">
      <c r="N3400" s="86">
        <f t="shared" si="88"/>
        <v>0</v>
      </c>
    </row>
    <row r="3401" ht="15.75">
      <c r="N3401" s="86">
        <f t="shared" si="88"/>
        <v>0</v>
      </c>
    </row>
    <row r="3402" ht="15.75">
      <c r="N3402" s="86">
        <f t="shared" si="88"/>
        <v>0</v>
      </c>
    </row>
    <row r="3403" ht="15.75">
      <c r="N3403" s="86">
        <f t="shared" si="88"/>
        <v>0</v>
      </c>
    </row>
    <row r="3404" ht="15.75">
      <c r="N3404" s="86">
        <f t="shared" si="88"/>
        <v>0</v>
      </c>
    </row>
    <row r="3405" ht="15.75">
      <c r="N3405" s="86">
        <f t="shared" si="88"/>
        <v>0</v>
      </c>
    </row>
    <row r="3406" ht="15.75">
      <c r="N3406" s="86">
        <f t="shared" si="88"/>
        <v>0</v>
      </c>
    </row>
    <row r="3407" ht="15.75">
      <c r="N3407" s="86">
        <f t="shared" si="88"/>
        <v>0</v>
      </c>
    </row>
    <row r="3408" ht="15.75">
      <c r="N3408" s="86">
        <f t="shared" si="88"/>
        <v>0</v>
      </c>
    </row>
    <row r="3409" ht="15.75">
      <c r="N3409" s="86">
        <f t="shared" si="88"/>
        <v>0</v>
      </c>
    </row>
    <row r="3410" ht="15.75">
      <c r="N3410" s="86">
        <f t="shared" si="88"/>
        <v>0</v>
      </c>
    </row>
    <row r="3411" ht="15.75">
      <c r="N3411" s="86">
        <f t="shared" si="88"/>
        <v>0</v>
      </c>
    </row>
    <row r="3412" ht="15.75">
      <c r="N3412" s="86">
        <f t="shared" si="88"/>
        <v>0</v>
      </c>
    </row>
    <row r="3413" ht="15.75">
      <c r="N3413" s="86">
        <f t="shared" si="88"/>
        <v>0</v>
      </c>
    </row>
    <row r="3414" ht="15.75">
      <c r="N3414" s="86">
        <f t="shared" si="88"/>
        <v>0</v>
      </c>
    </row>
    <row r="3415" ht="15.75">
      <c r="N3415" s="86">
        <f t="shared" si="88"/>
        <v>0</v>
      </c>
    </row>
    <row r="3416" ht="15.75">
      <c r="N3416" s="86">
        <f t="shared" si="88"/>
        <v>0</v>
      </c>
    </row>
    <row r="3417" ht="15.75">
      <c r="N3417" s="86">
        <f t="shared" si="88"/>
        <v>0</v>
      </c>
    </row>
    <row r="3418" ht="15.75">
      <c r="N3418" s="86">
        <f t="shared" si="88"/>
        <v>0</v>
      </c>
    </row>
    <row r="3419" ht="15.75">
      <c r="N3419" s="86">
        <f t="shared" si="88"/>
        <v>0</v>
      </c>
    </row>
    <row r="3420" ht="15.75">
      <c r="N3420" s="86">
        <f t="shared" si="88"/>
        <v>0</v>
      </c>
    </row>
    <row r="3421" ht="15.75">
      <c r="N3421" s="86">
        <f t="shared" si="88"/>
        <v>0</v>
      </c>
    </row>
    <row r="3422" ht="15.75">
      <c r="N3422" s="86">
        <f t="shared" si="88"/>
        <v>0</v>
      </c>
    </row>
    <row r="3423" ht="15.75">
      <c r="N3423" s="86">
        <f t="shared" si="88"/>
        <v>0</v>
      </c>
    </row>
    <row r="3424" ht="15.75">
      <c r="N3424" s="86">
        <f t="shared" si="88"/>
        <v>0</v>
      </c>
    </row>
    <row r="3425" ht="15.75">
      <c r="N3425" s="86">
        <f t="shared" si="88"/>
        <v>0</v>
      </c>
    </row>
    <row r="3426" ht="15.75">
      <c r="N3426" s="86">
        <f t="shared" si="88"/>
        <v>0</v>
      </c>
    </row>
    <row r="3427" ht="15.75">
      <c r="N3427" s="86">
        <f t="shared" si="88"/>
        <v>0</v>
      </c>
    </row>
    <row r="3428" ht="15.75">
      <c r="N3428" s="86">
        <f t="shared" si="88"/>
        <v>0</v>
      </c>
    </row>
    <row r="3429" ht="15.75">
      <c r="N3429" s="86">
        <f t="shared" si="88"/>
        <v>0</v>
      </c>
    </row>
    <row r="3430" ht="15.75">
      <c r="N3430" s="86">
        <f t="shared" si="88"/>
        <v>0</v>
      </c>
    </row>
    <row r="3431" ht="15.75">
      <c r="N3431" s="86">
        <f t="shared" si="88"/>
        <v>0</v>
      </c>
    </row>
    <row r="3432" ht="15.75">
      <c r="N3432" s="86">
        <f t="shared" si="88"/>
        <v>0</v>
      </c>
    </row>
    <row r="3433" ht="15.75">
      <c r="N3433" s="86">
        <f t="shared" si="88"/>
        <v>0</v>
      </c>
    </row>
    <row r="3434" ht="15.75">
      <c r="N3434" s="86">
        <f t="shared" si="88"/>
        <v>0</v>
      </c>
    </row>
    <row r="3435" ht="15.75">
      <c r="N3435" s="86">
        <f t="shared" si="88"/>
        <v>0</v>
      </c>
    </row>
    <row r="3436" ht="15.75">
      <c r="N3436" s="86">
        <f t="shared" si="88"/>
        <v>0</v>
      </c>
    </row>
    <row r="3437" ht="15.75">
      <c r="N3437" s="86">
        <f t="shared" si="88"/>
        <v>0</v>
      </c>
    </row>
    <row r="3438" ht="15.75">
      <c r="N3438" s="86">
        <f t="shared" si="88"/>
        <v>0</v>
      </c>
    </row>
    <row r="3439" ht="15.75">
      <c r="N3439" s="86">
        <f t="shared" si="88"/>
        <v>0</v>
      </c>
    </row>
    <row r="3440" ht="15.75">
      <c r="N3440" s="86">
        <f t="shared" si="88"/>
        <v>0</v>
      </c>
    </row>
    <row r="3441" ht="15.75">
      <c r="N3441" s="86">
        <f t="shared" si="88"/>
        <v>0</v>
      </c>
    </row>
    <row r="3442" ht="15.75">
      <c r="N3442" s="86">
        <f t="shared" si="88"/>
        <v>0</v>
      </c>
    </row>
    <row r="3443" ht="15.75">
      <c r="N3443" s="86">
        <f t="shared" si="88"/>
        <v>0</v>
      </c>
    </row>
    <row r="3444" ht="15.75">
      <c r="N3444" s="86">
        <f t="shared" si="88"/>
        <v>0</v>
      </c>
    </row>
    <row r="3445" ht="15.75">
      <c r="N3445" s="86">
        <f t="shared" si="88"/>
        <v>0</v>
      </c>
    </row>
    <row r="3446" ht="15.75">
      <c r="N3446" s="86">
        <f t="shared" si="88"/>
        <v>0</v>
      </c>
    </row>
    <row r="3447" ht="15.75">
      <c r="N3447" s="86">
        <f t="shared" si="88"/>
        <v>0</v>
      </c>
    </row>
    <row r="3448" ht="15.75">
      <c r="N3448" s="86">
        <f t="shared" si="88"/>
        <v>0</v>
      </c>
    </row>
    <row r="3449" ht="15.75">
      <c r="N3449" s="86">
        <f t="shared" si="88"/>
        <v>0</v>
      </c>
    </row>
    <row r="3450" ht="15.75">
      <c r="N3450" s="86">
        <f t="shared" si="88"/>
        <v>0</v>
      </c>
    </row>
    <row r="3451" ht="15.75">
      <c r="N3451" s="86">
        <f t="shared" si="88"/>
        <v>0</v>
      </c>
    </row>
    <row r="3452" ht="15.75">
      <c r="N3452" s="86">
        <f t="shared" si="88"/>
        <v>0</v>
      </c>
    </row>
    <row r="3453" ht="15.75">
      <c r="N3453" s="86">
        <f t="shared" si="88"/>
        <v>0</v>
      </c>
    </row>
    <row r="3454" ht="15.75">
      <c r="N3454" s="86">
        <f t="shared" si="88"/>
        <v>0</v>
      </c>
    </row>
    <row r="3455" ht="15.75">
      <c r="N3455" s="86">
        <f t="shared" si="88"/>
        <v>0</v>
      </c>
    </row>
    <row r="3456" ht="15.75">
      <c r="N3456" s="86">
        <f t="shared" si="88"/>
        <v>0</v>
      </c>
    </row>
    <row r="3457" ht="15.75">
      <c r="N3457" s="86">
        <f t="shared" si="88"/>
        <v>0</v>
      </c>
    </row>
    <row r="3458" ht="15.75">
      <c r="N3458" s="86">
        <f aca="true" t="shared" si="89" ref="N3458:N3521">C3458+F3458</f>
        <v>0</v>
      </c>
    </row>
    <row r="3459" ht="15.75">
      <c r="N3459" s="86">
        <f t="shared" si="89"/>
        <v>0</v>
      </c>
    </row>
    <row r="3460" ht="15.75">
      <c r="N3460" s="86">
        <f t="shared" si="89"/>
        <v>0</v>
      </c>
    </row>
    <row r="3461" ht="15.75">
      <c r="N3461" s="86">
        <f t="shared" si="89"/>
        <v>0</v>
      </c>
    </row>
    <row r="3462" ht="15.75">
      <c r="N3462" s="86">
        <f t="shared" si="89"/>
        <v>0</v>
      </c>
    </row>
    <row r="3463" ht="15.75">
      <c r="N3463" s="86">
        <f t="shared" si="89"/>
        <v>0</v>
      </c>
    </row>
    <row r="3464" ht="15.75">
      <c r="N3464" s="86">
        <f t="shared" si="89"/>
        <v>0</v>
      </c>
    </row>
    <row r="3465" ht="15.75">
      <c r="N3465" s="86">
        <f t="shared" si="89"/>
        <v>0</v>
      </c>
    </row>
    <row r="3466" ht="15.75">
      <c r="N3466" s="86">
        <f t="shared" si="89"/>
        <v>0</v>
      </c>
    </row>
    <row r="3467" ht="15.75">
      <c r="N3467" s="86">
        <f t="shared" si="89"/>
        <v>0</v>
      </c>
    </row>
    <row r="3468" ht="15.75">
      <c r="N3468" s="86">
        <f t="shared" si="89"/>
        <v>0</v>
      </c>
    </row>
    <row r="3469" ht="15.75">
      <c r="N3469" s="86">
        <f t="shared" si="89"/>
        <v>0</v>
      </c>
    </row>
    <row r="3470" ht="15.75">
      <c r="N3470" s="86">
        <f t="shared" si="89"/>
        <v>0</v>
      </c>
    </row>
    <row r="3471" ht="15.75">
      <c r="N3471" s="86">
        <f t="shared" si="89"/>
        <v>0</v>
      </c>
    </row>
    <row r="3472" ht="15.75">
      <c r="N3472" s="86">
        <f t="shared" si="89"/>
        <v>0</v>
      </c>
    </row>
    <row r="3473" ht="15.75">
      <c r="N3473" s="86">
        <f t="shared" si="89"/>
        <v>0</v>
      </c>
    </row>
    <row r="3474" ht="15.75">
      <c r="N3474" s="86">
        <f t="shared" si="89"/>
        <v>0</v>
      </c>
    </row>
    <row r="3475" ht="15.75">
      <c r="N3475" s="86">
        <f t="shared" si="89"/>
        <v>0</v>
      </c>
    </row>
    <row r="3476" ht="15.75">
      <c r="N3476" s="86">
        <f t="shared" si="89"/>
        <v>0</v>
      </c>
    </row>
    <row r="3477" ht="15.75">
      <c r="N3477" s="86">
        <f t="shared" si="89"/>
        <v>0</v>
      </c>
    </row>
    <row r="3478" ht="15.75">
      <c r="N3478" s="86">
        <f t="shared" si="89"/>
        <v>0</v>
      </c>
    </row>
    <row r="3479" ht="15.75">
      <c r="N3479" s="86">
        <f t="shared" si="89"/>
        <v>0</v>
      </c>
    </row>
    <row r="3480" ht="15.75">
      <c r="N3480" s="86">
        <f t="shared" si="89"/>
        <v>0</v>
      </c>
    </row>
    <row r="3481" ht="15.75">
      <c r="N3481" s="86">
        <f t="shared" si="89"/>
        <v>0</v>
      </c>
    </row>
    <row r="3482" ht="15.75">
      <c r="N3482" s="86">
        <f t="shared" si="89"/>
        <v>0</v>
      </c>
    </row>
    <row r="3483" ht="15.75">
      <c r="N3483" s="86">
        <f t="shared" si="89"/>
        <v>0</v>
      </c>
    </row>
    <row r="3484" ht="15.75">
      <c r="N3484" s="86">
        <f t="shared" si="89"/>
        <v>0</v>
      </c>
    </row>
    <row r="3485" ht="15.75">
      <c r="N3485" s="86">
        <f t="shared" si="89"/>
        <v>0</v>
      </c>
    </row>
    <row r="3486" ht="15.75">
      <c r="N3486" s="86">
        <f t="shared" si="89"/>
        <v>0</v>
      </c>
    </row>
    <row r="3487" ht="15.75">
      <c r="N3487" s="86">
        <f t="shared" si="89"/>
        <v>0</v>
      </c>
    </row>
    <row r="3488" ht="15.75">
      <c r="N3488" s="86">
        <f t="shared" si="89"/>
        <v>0</v>
      </c>
    </row>
    <row r="3489" ht="15.75">
      <c r="N3489" s="86">
        <f t="shared" si="89"/>
        <v>0</v>
      </c>
    </row>
    <row r="3490" ht="15.75">
      <c r="N3490" s="86">
        <f t="shared" si="89"/>
        <v>0</v>
      </c>
    </row>
    <row r="3491" ht="15.75">
      <c r="N3491" s="86">
        <f t="shared" si="89"/>
        <v>0</v>
      </c>
    </row>
    <row r="3492" ht="15.75">
      <c r="N3492" s="86">
        <f t="shared" si="89"/>
        <v>0</v>
      </c>
    </row>
    <row r="3493" ht="15.75">
      <c r="N3493" s="86">
        <f t="shared" si="89"/>
        <v>0</v>
      </c>
    </row>
    <row r="3494" ht="15.75">
      <c r="N3494" s="86">
        <f t="shared" si="89"/>
        <v>0</v>
      </c>
    </row>
    <row r="3495" ht="15.75">
      <c r="N3495" s="86">
        <f t="shared" si="89"/>
        <v>0</v>
      </c>
    </row>
    <row r="3496" ht="15.75">
      <c r="N3496" s="86">
        <f t="shared" si="89"/>
        <v>0</v>
      </c>
    </row>
    <row r="3497" ht="15.75">
      <c r="N3497" s="86">
        <f t="shared" si="89"/>
        <v>0</v>
      </c>
    </row>
    <row r="3498" ht="15.75">
      <c r="N3498" s="86">
        <f t="shared" si="89"/>
        <v>0</v>
      </c>
    </row>
    <row r="3499" ht="15.75">
      <c r="N3499" s="86">
        <f t="shared" si="89"/>
        <v>0</v>
      </c>
    </row>
    <row r="3500" ht="15.75">
      <c r="N3500" s="86">
        <f t="shared" si="89"/>
        <v>0</v>
      </c>
    </row>
    <row r="3501" ht="15.75">
      <c r="N3501" s="86">
        <f t="shared" si="89"/>
        <v>0</v>
      </c>
    </row>
    <row r="3502" ht="15.75">
      <c r="N3502" s="86">
        <f t="shared" si="89"/>
        <v>0</v>
      </c>
    </row>
    <row r="3503" ht="15.75">
      <c r="N3503" s="86">
        <f t="shared" si="89"/>
        <v>0</v>
      </c>
    </row>
    <row r="3504" ht="15.75">
      <c r="N3504" s="86">
        <f t="shared" si="89"/>
        <v>0</v>
      </c>
    </row>
    <row r="3505" ht="15.75">
      <c r="N3505" s="86">
        <f t="shared" si="89"/>
        <v>0</v>
      </c>
    </row>
    <row r="3506" ht="15.75">
      <c r="N3506" s="86">
        <f t="shared" si="89"/>
        <v>0</v>
      </c>
    </row>
    <row r="3507" ht="15.75">
      <c r="N3507" s="86">
        <f t="shared" si="89"/>
        <v>0</v>
      </c>
    </row>
    <row r="3508" ht="15.75">
      <c r="N3508" s="86">
        <f t="shared" si="89"/>
        <v>0</v>
      </c>
    </row>
    <row r="3509" ht="15.75">
      <c r="N3509" s="86">
        <f t="shared" si="89"/>
        <v>0</v>
      </c>
    </row>
    <row r="3510" ht="15.75">
      <c r="N3510" s="86">
        <f t="shared" si="89"/>
        <v>0</v>
      </c>
    </row>
    <row r="3511" ht="15.75">
      <c r="N3511" s="86">
        <f t="shared" si="89"/>
        <v>0</v>
      </c>
    </row>
    <row r="3512" ht="15.75">
      <c r="N3512" s="86">
        <f t="shared" si="89"/>
        <v>0</v>
      </c>
    </row>
    <row r="3513" ht="15.75">
      <c r="N3513" s="86">
        <f t="shared" si="89"/>
        <v>0</v>
      </c>
    </row>
    <row r="3514" ht="15.75">
      <c r="N3514" s="86">
        <f t="shared" si="89"/>
        <v>0</v>
      </c>
    </row>
    <row r="3515" ht="15.75">
      <c r="N3515" s="86">
        <f t="shared" si="89"/>
        <v>0</v>
      </c>
    </row>
    <row r="3516" ht="15.75">
      <c r="N3516" s="86">
        <f t="shared" si="89"/>
        <v>0</v>
      </c>
    </row>
    <row r="3517" ht="15.75">
      <c r="N3517" s="86">
        <f t="shared" si="89"/>
        <v>0</v>
      </c>
    </row>
    <row r="3518" ht="15.75">
      <c r="N3518" s="86">
        <f t="shared" si="89"/>
        <v>0</v>
      </c>
    </row>
    <row r="3519" ht="15.75">
      <c r="N3519" s="86">
        <f t="shared" si="89"/>
        <v>0</v>
      </c>
    </row>
    <row r="3520" ht="15.75">
      <c r="N3520" s="86">
        <f t="shared" si="89"/>
        <v>0</v>
      </c>
    </row>
    <row r="3521" ht="15.75">
      <c r="N3521" s="86">
        <f t="shared" si="89"/>
        <v>0</v>
      </c>
    </row>
    <row r="3522" ht="15.75">
      <c r="N3522" s="86">
        <f aca="true" t="shared" si="90" ref="N3522:N3585">C3522+F3522</f>
        <v>0</v>
      </c>
    </row>
    <row r="3523" ht="15.75">
      <c r="N3523" s="86">
        <f t="shared" si="90"/>
        <v>0</v>
      </c>
    </row>
    <row r="3524" ht="15.75">
      <c r="N3524" s="86">
        <f t="shared" si="90"/>
        <v>0</v>
      </c>
    </row>
    <row r="3525" ht="15.75">
      <c r="N3525" s="86">
        <f t="shared" si="90"/>
        <v>0</v>
      </c>
    </row>
    <row r="3526" ht="15.75">
      <c r="N3526" s="86">
        <f t="shared" si="90"/>
        <v>0</v>
      </c>
    </row>
    <row r="3527" ht="15.75">
      <c r="N3527" s="86">
        <f t="shared" si="90"/>
        <v>0</v>
      </c>
    </row>
    <row r="3528" ht="15.75">
      <c r="N3528" s="86">
        <f t="shared" si="90"/>
        <v>0</v>
      </c>
    </row>
    <row r="3529" ht="15.75">
      <c r="N3529" s="86">
        <f t="shared" si="90"/>
        <v>0</v>
      </c>
    </row>
    <row r="3530" ht="15.75">
      <c r="N3530" s="86">
        <f t="shared" si="90"/>
        <v>0</v>
      </c>
    </row>
    <row r="3531" ht="15.75">
      <c r="N3531" s="86">
        <f t="shared" si="90"/>
        <v>0</v>
      </c>
    </row>
    <row r="3532" ht="15.75">
      <c r="N3532" s="86">
        <f t="shared" si="90"/>
        <v>0</v>
      </c>
    </row>
    <row r="3533" ht="15.75">
      <c r="N3533" s="86">
        <f t="shared" si="90"/>
        <v>0</v>
      </c>
    </row>
    <row r="3534" ht="15.75">
      <c r="N3534" s="86">
        <f t="shared" si="90"/>
        <v>0</v>
      </c>
    </row>
    <row r="3535" ht="15.75">
      <c r="N3535" s="86">
        <f t="shared" si="90"/>
        <v>0</v>
      </c>
    </row>
    <row r="3536" ht="15.75">
      <c r="N3536" s="86">
        <f t="shared" si="90"/>
        <v>0</v>
      </c>
    </row>
    <row r="3537" ht="15.75">
      <c r="N3537" s="86">
        <f t="shared" si="90"/>
        <v>0</v>
      </c>
    </row>
    <row r="3538" ht="15.75">
      <c r="N3538" s="86">
        <f t="shared" si="90"/>
        <v>0</v>
      </c>
    </row>
    <row r="3539" ht="15.75">
      <c r="N3539" s="86">
        <f t="shared" si="90"/>
        <v>0</v>
      </c>
    </row>
    <row r="3540" ht="15.75">
      <c r="N3540" s="86">
        <f t="shared" si="90"/>
        <v>0</v>
      </c>
    </row>
    <row r="3541" ht="15.75">
      <c r="N3541" s="86">
        <f t="shared" si="90"/>
        <v>0</v>
      </c>
    </row>
    <row r="3542" ht="15.75">
      <c r="N3542" s="86">
        <f t="shared" si="90"/>
        <v>0</v>
      </c>
    </row>
    <row r="3543" ht="15.75">
      <c r="N3543" s="86">
        <f t="shared" si="90"/>
        <v>0</v>
      </c>
    </row>
    <row r="3544" ht="15.75">
      <c r="N3544" s="86">
        <f t="shared" si="90"/>
        <v>0</v>
      </c>
    </row>
    <row r="3545" ht="15.75">
      <c r="N3545" s="86">
        <f t="shared" si="90"/>
        <v>0</v>
      </c>
    </row>
    <row r="3546" ht="15.75">
      <c r="N3546" s="86">
        <f t="shared" si="90"/>
        <v>0</v>
      </c>
    </row>
    <row r="3547" ht="15.75">
      <c r="N3547" s="86">
        <f t="shared" si="90"/>
        <v>0</v>
      </c>
    </row>
    <row r="3548" ht="15.75">
      <c r="N3548" s="86">
        <f t="shared" si="90"/>
        <v>0</v>
      </c>
    </row>
    <row r="3549" ht="15.75">
      <c r="N3549" s="86">
        <f t="shared" si="90"/>
        <v>0</v>
      </c>
    </row>
    <row r="3550" ht="15.75">
      <c r="N3550" s="86">
        <f t="shared" si="90"/>
        <v>0</v>
      </c>
    </row>
    <row r="3551" ht="15.75">
      <c r="N3551" s="86">
        <f t="shared" si="90"/>
        <v>0</v>
      </c>
    </row>
    <row r="3552" ht="15.75">
      <c r="N3552" s="86">
        <f t="shared" si="90"/>
        <v>0</v>
      </c>
    </row>
    <row r="3553" ht="15.75">
      <c r="N3553" s="86">
        <f t="shared" si="90"/>
        <v>0</v>
      </c>
    </row>
    <row r="3554" ht="15.75">
      <c r="N3554" s="86">
        <f t="shared" si="90"/>
        <v>0</v>
      </c>
    </row>
    <row r="3555" ht="15.75">
      <c r="N3555" s="86">
        <f t="shared" si="90"/>
        <v>0</v>
      </c>
    </row>
    <row r="3556" ht="15.75">
      <c r="N3556" s="86">
        <f t="shared" si="90"/>
        <v>0</v>
      </c>
    </row>
    <row r="3557" ht="15.75">
      <c r="N3557" s="86">
        <f t="shared" si="90"/>
        <v>0</v>
      </c>
    </row>
    <row r="3558" ht="15.75">
      <c r="N3558" s="86">
        <f t="shared" si="90"/>
        <v>0</v>
      </c>
    </row>
    <row r="3559" ht="15.75">
      <c r="N3559" s="86">
        <f t="shared" si="90"/>
        <v>0</v>
      </c>
    </row>
    <row r="3560" ht="15.75">
      <c r="N3560" s="86">
        <f t="shared" si="90"/>
        <v>0</v>
      </c>
    </row>
    <row r="3561" ht="15.75">
      <c r="N3561" s="86">
        <f t="shared" si="90"/>
        <v>0</v>
      </c>
    </row>
    <row r="3562" ht="15.75">
      <c r="N3562" s="86">
        <f t="shared" si="90"/>
        <v>0</v>
      </c>
    </row>
    <row r="3563" ht="15.75">
      <c r="N3563" s="86">
        <f t="shared" si="90"/>
        <v>0</v>
      </c>
    </row>
    <row r="3564" ht="15.75">
      <c r="N3564" s="86">
        <f t="shared" si="90"/>
        <v>0</v>
      </c>
    </row>
    <row r="3565" ht="15.75">
      <c r="N3565" s="86">
        <f t="shared" si="90"/>
        <v>0</v>
      </c>
    </row>
    <row r="3566" ht="15.75">
      <c r="N3566" s="86">
        <f t="shared" si="90"/>
        <v>0</v>
      </c>
    </row>
    <row r="3567" ht="15.75">
      <c r="N3567" s="86">
        <f t="shared" si="90"/>
        <v>0</v>
      </c>
    </row>
    <row r="3568" ht="15.75">
      <c r="N3568" s="86">
        <f t="shared" si="90"/>
        <v>0</v>
      </c>
    </row>
    <row r="3569" ht="15.75">
      <c r="N3569" s="86">
        <f t="shared" si="90"/>
        <v>0</v>
      </c>
    </row>
    <row r="3570" ht="15.75">
      <c r="N3570" s="86">
        <f t="shared" si="90"/>
        <v>0</v>
      </c>
    </row>
    <row r="3571" ht="15.75">
      <c r="N3571" s="86">
        <f t="shared" si="90"/>
        <v>0</v>
      </c>
    </row>
    <row r="3572" ht="15.75">
      <c r="N3572" s="86">
        <f t="shared" si="90"/>
        <v>0</v>
      </c>
    </row>
    <row r="3573" ht="15.75">
      <c r="N3573" s="86">
        <f t="shared" si="90"/>
        <v>0</v>
      </c>
    </row>
    <row r="3574" ht="15.75">
      <c r="N3574" s="86">
        <f t="shared" si="90"/>
        <v>0</v>
      </c>
    </row>
    <row r="3575" ht="15.75">
      <c r="N3575" s="86">
        <f t="shared" si="90"/>
        <v>0</v>
      </c>
    </row>
    <row r="3576" ht="15.75">
      <c r="N3576" s="86">
        <f t="shared" si="90"/>
        <v>0</v>
      </c>
    </row>
    <row r="3577" ht="15.75">
      <c r="N3577" s="86">
        <f t="shared" si="90"/>
        <v>0</v>
      </c>
    </row>
    <row r="3578" ht="15.75">
      <c r="N3578" s="86">
        <f t="shared" si="90"/>
        <v>0</v>
      </c>
    </row>
    <row r="3579" ht="15.75">
      <c r="N3579" s="86">
        <f t="shared" si="90"/>
        <v>0</v>
      </c>
    </row>
    <row r="3580" ht="15.75">
      <c r="N3580" s="86">
        <f t="shared" si="90"/>
        <v>0</v>
      </c>
    </row>
    <row r="3581" ht="15.75">
      <c r="N3581" s="86">
        <f t="shared" si="90"/>
        <v>0</v>
      </c>
    </row>
    <row r="3582" ht="15.75">
      <c r="N3582" s="86">
        <f t="shared" si="90"/>
        <v>0</v>
      </c>
    </row>
    <row r="3583" ht="15.75">
      <c r="N3583" s="86">
        <f t="shared" si="90"/>
        <v>0</v>
      </c>
    </row>
    <row r="3584" ht="15.75">
      <c r="N3584" s="86">
        <f t="shared" si="90"/>
        <v>0</v>
      </c>
    </row>
    <row r="3585" ht="15.75">
      <c r="N3585" s="86">
        <f t="shared" si="90"/>
        <v>0</v>
      </c>
    </row>
    <row r="3586" ht="15.75">
      <c r="N3586" s="86">
        <f aca="true" t="shared" si="91" ref="N3586:N3649">C3586+F3586</f>
        <v>0</v>
      </c>
    </row>
    <row r="3587" ht="15.75">
      <c r="N3587" s="86">
        <f t="shared" si="91"/>
        <v>0</v>
      </c>
    </row>
    <row r="3588" ht="15.75">
      <c r="N3588" s="86">
        <f t="shared" si="91"/>
        <v>0</v>
      </c>
    </row>
    <row r="3589" ht="15.75">
      <c r="N3589" s="86">
        <f t="shared" si="91"/>
        <v>0</v>
      </c>
    </row>
    <row r="3590" ht="15.75">
      <c r="N3590" s="86">
        <f t="shared" si="91"/>
        <v>0</v>
      </c>
    </row>
    <row r="3591" ht="15.75">
      <c r="N3591" s="86">
        <f t="shared" si="91"/>
        <v>0</v>
      </c>
    </row>
    <row r="3592" ht="15.75">
      <c r="N3592" s="86">
        <f t="shared" si="91"/>
        <v>0</v>
      </c>
    </row>
    <row r="3593" ht="15.75">
      <c r="N3593" s="86">
        <f t="shared" si="91"/>
        <v>0</v>
      </c>
    </row>
    <row r="3594" ht="15.75">
      <c r="N3594" s="86">
        <f t="shared" si="91"/>
        <v>0</v>
      </c>
    </row>
    <row r="3595" ht="15.75">
      <c r="N3595" s="86">
        <f t="shared" si="91"/>
        <v>0</v>
      </c>
    </row>
    <row r="3596" ht="15.75">
      <c r="N3596" s="86">
        <f t="shared" si="91"/>
        <v>0</v>
      </c>
    </row>
    <row r="3597" ht="15.75">
      <c r="N3597" s="86">
        <f t="shared" si="91"/>
        <v>0</v>
      </c>
    </row>
    <row r="3598" ht="15.75">
      <c r="N3598" s="86">
        <f t="shared" si="91"/>
        <v>0</v>
      </c>
    </row>
    <row r="3599" ht="15.75">
      <c r="N3599" s="86">
        <f t="shared" si="91"/>
        <v>0</v>
      </c>
    </row>
    <row r="3600" ht="15.75">
      <c r="N3600" s="86">
        <f t="shared" si="91"/>
        <v>0</v>
      </c>
    </row>
    <row r="3601" ht="15.75">
      <c r="N3601" s="86">
        <f t="shared" si="91"/>
        <v>0</v>
      </c>
    </row>
    <row r="3602" ht="15.75">
      <c r="N3602" s="86">
        <f t="shared" si="91"/>
        <v>0</v>
      </c>
    </row>
    <row r="3603" ht="15.75">
      <c r="N3603" s="86">
        <f t="shared" si="91"/>
        <v>0</v>
      </c>
    </row>
    <row r="3604" ht="15.75">
      <c r="N3604" s="86">
        <f t="shared" si="91"/>
        <v>0</v>
      </c>
    </row>
    <row r="3605" ht="15.75">
      <c r="N3605" s="86">
        <f t="shared" si="91"/>
        <v>0</v>
      </c>
    </row>
    <row r="3606" ht="15.75">
      <c r="N3606" s="86">
        <f t="shared" si="91"/>
        <v>0</v>
      </c>
    </row>
    <row r="3607" ht="15.75">
      <c r="N3607" s="86">
        <f t="shared" si="91"/>
        <v>0</v>
      </c>
    </row>
    <row r="3608" ht="15.75">
      <c r="N3608" s="86">
        <f t="shared" si="91"/>
        <v>0</v>
      </c>
    </row>
    <row r="3609" ht="15.75">
      <c r="N3609" s="86">
        <f t="shared" si="91"/>
        <v>0</v>
      </c>
    </row>
    <row r="3610" ht="15.75">
      <c r="N3610" s="86">
        <f t="shared" si="91"/>
        <v>0</v>
      </c>
    </row>
    <row r="3611" ht="15.75">
      <c r="N3611" s="86">
        <f t="shared" si="91"/>
        <v>0</v>
      </c>
    </row>
    <row r="3612" ht="15.75">
      <c r="N3612" s="86">
        <f t="shared" si="91"/>
        <v>0</v>
      </c>
    </row>
    <row r="3613" ht="15.75">
      <c r="N3613" s="86">
        <f t="shared" si="91"/>
        <v>0</v>
      </c>
    </row>
    <row r="3614" ht="15.75">
      <c r="N3614" s="86">
        <f t="shared" si="91"/>
        <v>0</v>
      </c>
    </row>
    <row r="3615" ht="15.75">
      <c r="N3615" s="86">
        <f t="shared" si="91"/>
        <v>0</v>
      </c>
    </row>
    <row r="3616" ht="15.75">
      <c r="N3616" s="86">
        <f t="shared" si="91"/>
        <v>0</v>
      </c>
    </row>
    <row r="3617" ht="15.75">
      <c r="N3617" s="86">
        <f t="shared" si="91"/>
        <v>0</v>
      </c>
    </row>
    <row r="3618" ht="15.75">
      <c r="N3618" s="86">
        <f t="shared" si="91"/>
        <v>0</v>
      </c>
    </row>
    <row r="3619" ht="15.75">
      <c r="N3619" s="86">
        <f t="shared" si="91"/>
        <v>0</v>
      </c>
    </row>
    <row r="3620" ht="15.75">
      <c r="N3620" s="86">
        <f t="shared" si="91"/>
        <v>0</v>
      </c>
    </row>
    <row r="3621" ht="15.75">
      <c r="N3621" s="86">
        <f t="shared" si="91"/>
        <v>0</v>
      </c>
    </row>
    <row r="3622" ht="15.75">
      <c r="N3622" s="86">
        <f t="shared" si="91"/>
        <v>0</v>
      </c>
    </row>
    <row r="3623" ht="15.75">
      <c r="N3623" s="86">
        <f t="shared" si="91"/>
        <v>0</v>
      </c>
    </row>
    <row r="3624" ht="15.75">
      <c r="N3624" s="86">
        <f t="shared" si="91"/>
        <v>0</v>
      </c>
    </row>
    <row r="3625" ht="15.75">
      <c r="N3625" s="86">
        <f t="shared" si="91"/>
        <v>0</v>
      </c>
    </row>
    <row r="3626" ht="15.75">
      <c r="N3626" s="86">
        <f t="shared" si="91"/>
        <v>0</v>
      </c>
    </row>
    <row r="3627" ht="15.75">
      <c r="N3627" s="86">
        <f t="shared" si="91"/>
        <v>0</v>
      </c>
    </row>
    <row r="3628" ht="15.75">
      <c r="N3628" s="86">
        <f t="shared" si="91"/>
        <v>0</v>
      </c>
    </row>
    <row r="3629" ht="15.75">
      <c r="N3629" s="86">
        <f t="shared" si="91"/>
        <v>0</v>
      </c>
    </row>
    <row r="3630" ht="15.75">
      <c r="N3630" s="86">
        <f t="shared" si="91"/>
        <v>0</v>
      </c>
    </row>
    <row r="3631" ht="15.75">
      <c r="N3631" s="86">
        <f t="shared" si="91"/>
        <v>0</v>
      </c>
    </row>
    <row r="3632" ht="15.75">
      <c r="N3632" s="86">
        <f t="shared" si="91"/>
        <v>0</v>
      </c>
    </row>
    <row r="3633" ht="15.75">
      <c r="N3633" s="86">
        <f t="shared" si="91"/>
        <v>0</v>
      </c>
    </row>
    <row r="3634" ht="15.75">
      <c r="N3634" s="86">
        <f t="shared" si="91"/>
        <v>0</v>
      </c>
    </row>
    <row r="3635" ht="15.75">
      <c r="N3635" s="86">
        <f t="shared" si="91"/>
        <v>0</v>
      </c>
    </row>
    <row r="3636" ht="15.75">
      <c r="N3636" s="86">
        <f t="shared" si="91"/>
        <v>0</v>
      </c>
    </row>
    <row r="3637" ht="15.75">
      <c r="N3637" s="86">
        <f t="shared" si="91"/>
        <v>0</v>
      </c>
    </row>
    <row r="3638" ht="15.75">
      <c r="N3638" s="86">
        <f t="shared" si="91"/>
        <v>0</v>
      </c>
    </row>
    <row r="3639" ht="15.75">
      <c r="N3639" s="86">
        <f t="shared" si="91"/>
        <v>0</v>
      </c>
    </row>
    <row r="3640" ht="15.75">
      <c r="N3640" s="86">
        <f t="shared" si="91"/>
        <v>0</v>
      </c>
    </row>
    <row r="3641" ht="15.75">
      <c r="N3641" s="86">
        <f t="shared" si="91"/>
        <v>0</v>
      </c>
    </row>
    <row r="3642" ht="15.75">
      <c r="N3642" s="86">
        <f t="shared" si="91"/>
        <v>0</v>
      </c>
    </row>
    <row r="3643" ht="15.75">
      <c r="N3643" s="86">
        <f t="shared" si="91"/>
        <v>0</v>
      </c>
    </row>
    <row r="3644" ht="15.75">
      <c r="N3644" s="86">
        <f t="shared" si="91"/>
        <v>0</v>
      </c>
    </row>
    <row r="3645" ht="15.75">
      <c r="N3645" s="86">
        <f t="shared" si="91"/>
        <v>0</v>
      </c>
    </row>
    <row r="3646" ht="15.75">
      <c r="N3646" s="86">
        <f t="shared" si="91"/>
        <v>0</v>
      </c>
    </row>
    <row r="3647" ht="15.75">
      <c r="N3647" s="86">
        <f t="shared" si="91"/>
        <v>0</v>
      </c>
    </row>
    <row r="3648" ht="15.75">
      <c r="N3648" s="86">
        <f t="shared" si="91"/>
        <v>0</v>
      </c>
    </row>
    <row r="3649" ht="15.75">
      <c r="N3649" s="86">
        <f t="shared" si="91"/>
        <v>0</v>
      </c>
    </row>
    <row r="3650" ht="15.75">
      <c r="N3650" s="86">
        <f aca="true" t="shared" si="92" ref="N3650:N3713">C3650+F3650</f>
        <v>0</v>
      </c>
    </row>
    <row r="3651" ht="15.75">
      <c r="N3651" s="86">
        <f t="shared" si="92"/>
        <v>0</v>
      </c>
    </row>
    <row r="3652" ht="15.75">
      <c r="N3652" s="86">
        <f t="shared" si="92"/>
        <v>0</v>
      </c>
    </row>
    <row r="3653" ht="15.75">
      <c r="N3653" s="86">
        <f t="shared" si="92"/>
        <v>0</v>
      </c>
    </row>
    <row r="3654" ht="15.75">
      <c r="N3654" s="86">
        <f t="shared" si="92"/>
        <v>0</v>
      </c>
    </row>
    <row r="3655" ht="15.75">
      <c r="N3655" s="86">
        <f t="shared" si="92"/>
        <v>0</v>
      </c>
    </row>
    <row r="3656" ht="15.75">
      <c r="N3656" s="86">
        <f t="shared" si="92"/>
        <v>0</v>
      </c>
    </row>
    <row r="3657" ht="15.75">
      <c r="N3657" s="86">
        <f t="shared" si="92"/>
        <v>0</v>
      </c>
    </row>
    <row r="3658" ht="15.75">
      <c r="N3658" s="86">
        <f t="shared" si="92"/>
        <v>0</v>
      </c>
    </row>
    <row r="3659" ht="15.75">
      <c r="N3659" s="86">
        <f t="shared" si="92"/>
        <v>0</v>
      </c>
    </row>
    <row r="3660" ht="15.75">
      <c r="N3660" s="86">
        <f t="shared" si="92"/>
        <v>0</v>
      </c>
    </row>
    <row r="3661" ht="15.75">
      <c r="N3661" s="86">
        <f t="shared" si="92"/>
        <v>0</v>
      </c>
    </row>
    <row r="3662" ht="15.75">
      <c r="N3662" s="86">
        <f t="shared" si="92"/>
        <v>0</v>
      </c>
    </row>
    <row r="3663" ht="15.75">
      <c r="N3663" s="86">
        <f t="shared" si="92"/>
        <v>0</v>
      </c>
    </row>
    <row r="3664" ht="15.75">
      <c r="N3664" s="86">
        <f t="shared" si="92"/>
        <v>0</v>
      </c>
    </row>
    <row r="3665" ht="15.75">
      <c r="N3665" s="86">
        <f t="shared" si="92"/>
        <v>0</v>
      </c>
    </row>
    <row r="3666" ht="15.75">
      <c r="N3666" s="86">
        <f t="shared" si="92"/>
        <v>0</v>
      </c>
    </row>
    <row r="3667" ht="15.75">
      <c r="N3667" s="86">
        <f t="shared" si="92"/>
        <v>0</v>
      </c>
    </row>
    <row r="3668" ht="15.75">
      <c r="N3668" s="86">
        <f t="shared" si="92"/>
        <v>0</v>
      </c>
    </row>
    <row r="3669" ht="15.75">
      <c r="N3669" s="86">
        <f t="shared" si="92"/>
        <v>0</v>
      </c>
    </row>
    <row r="3670" ht="15.75">
      <c r="N3670" s="86">
        <f t="shared" si="92"/>
        <v>0</v>
      </c>
    </row>
    <row r="3671" ht="15.75">
      <c r="N3671" s="86">
        <f t="shared" si="92"/>
        <v>0</v>
      </c>
    </row>
    <row r="3672" ht="15.75">
      <c r="N3672" s="86">
        <f t="shared" si="92"/>
        <v>0</v>
      </c>
    </row>
    <row r="3673" ht="15.75">
      <c r="N3673" s="86">
        <f t="shared" si="92"/>
        <v>0</v>
      </c>
    </row>
    <row r="3674" ht="15.75">
      <c r="N3674" s="86">
        <f t="shared" si="92"/>
        <v>0</v>
      </c>
    </row>
    <row r="3675" ht="15.75">
      <c r="N3675" s="86">
        <f t="shared" si="92"/>
        <v>0</v>
      </c>
    </row>
    <row r="3676" ht="15.75">
      <c r="N3676" s="86">
        <f t="shared" si="92"/>
        <v>0</v>
      </c>
    </row>
    <row r="3677" ht="15.75">
      <c r="N3677" s="86">
        <f t="shared" si="92"/>
        <v>0</v>
      </c>
    </row>
    <row r="3678" ht="15.75">
      <c r="N3678" s="86">
        <f t="shared" si="92"/>
        <v>0</v>
      </c>
    </row>
    <row r="3679" ht="15.75">
      <c r="N3679" s="86">
        <f t="shared" si="92"/>
        <v>0</v>
      </c>
    </row>
    <row r="3680" ht="15.75">
      <c r="N3680" s="86">
        <f t="shared" si="92"/>
        <v>0</v>
      </c>
    </row>
    <row r="3681" ht="15.75">
      <c r="N3681" s="86">
        <f t="shared" si="92"/>
        <v>0</v>
      </c>
    </row>
    <row r="3682" ht="15.75">
      <c r="N3682" s="86">
        <f t="shared" si="92"/>
        <v>0</v>
      </c>
    </row>
    <row r="3683" ht="15.75">
      <c r="N3683" s="86">
        <f t="shared" si="92"/>
        <v>0</v>
      </c>
    </row>
    <row r="3684" ht="15.75">
      <c r="N3684" s="86">
        <f t="shared" si="92"/>
        <v>0</v>
      </c>
    </row>
    <row r="3685" ht="15.75">
      <c r="N3685" s="86">
        <f t="shared" si="92"/>
        <v>0</v>
      </c>
    </row>
    <row r="3686" ht="15.75">
      <c r="N3686" s="86">
        <f t="shared" si="92"/>
        <v>0</v>
      </c>
    </row>
    <row r="3687" ht="15.75">
      <c r="N3687" s="86">
        <f t="shared" si="92"/>
        <v>0</v>
      </c>
    </row>
    <row r="3688" ht="15.75">
      <c r="N3688" s="86">
        <f t="shared" si="92"/>
        <v>0</v>
      </c>
    </row>
    <row r="3689" ht="15.75">
      <c r="N3689" s="86">
        <f t="shared" si="92"/>
        <v>0</v>
      </c>
    </row>
    <row r="3690" ht="15.75">
      <c r="N3690" s="86">
        <f t="shared" si="92"/>
        <v>0</v>
      </c>
    </row>
    <row r="3691" ht="15.75">
      <c r="N3691" s="86">
        <f t="shared" si="92"/>
        <v>0</v>
      </c>
    </row>
    <row r="3692" ht="15.75">
      <c r="N3692" s="86">
        <f t="shared" si="92"/>
        <v>0</v>
      </c>
    </row>
    <row r="3693" ht="15.75">
      <c r="N3693" s="86">
        <f t="shared" si="92"/>
        <v>0</v>
      </c>
    </row>
    <row r="3694" ht="15.75">
      <c r="N3694" s="86">
        <f t="shared" si="92"/>
        <v>0</v>
      </c>
    </row>
    <row r="3695" ht="15.75">
      <c r="N3695" s="86">
        <f t="shared" si="92"/>
        <v>0</v>
      </c>
    </row>
    <row r="3696" ht="15.75">
      <c r="N3696" s="86">
        <f t="shared" si="92"/>
        <v>0</v>
      </c>
    </row>
    <row r="3697" ht="15.75">
      <c r="N3697" s="86">
        <f t="shared" si="92"/>
        <v>0</v>
      </c>
    </row>
    <row r="3698" ht="15.75">
      <c r="N3698" s="86">
        <f t="shared" si="92"/>
        <v>0</v>
      </c>
    </row>
    <row r="3699" ht="15.75">
      <c r="N3699" s="86">
        <f t="shared" si="92"/>
        <v>0</v>
      </c>
    </row>
    <row r="3700" ht="15.75">
      <c r="N3700" s="86">
        <f t="shared" si="92"/>
        <v>0</v>
      </c>
    </row>
    <row r="3701" ht="15.75">
      <c r="N3701" s="86">
        <f t="shared" si="92"/>
        <v>0</v>
      </c>
    </row>
    <row r="3702" ht="15.75">
      <c r="N3702" s="86">
        <f t="shared" si="92"/>
        <v>0</v>
      </c>
    </row>
    <row r="3703" ht="15.75">
      <c r="N3703" s="86">
        <f t="shared" si="92"/>
        <v>0</v>
      </c>
    </row>
    <row r="3704" ht="15.75">
      <c r="N3704" s="86">
        <f t="shared" si="92"/>
        <v>0</v>
      </c>
    </row>
    <row r="3705" ht="15.75">
      <c r="N3705" s="86">
        <f t="shared" si="92"/>
        <v>0</v>
      </c>
    </row>
    <row r="3706" ht="15.75">
      <c r="N3706" s="86">
        <f t="shared" si="92"/>
        <v>0</v>
      </c>
    </row>
    <row r="3707" ht="15.75">
      <c r="N3707" s="86">
        <f t="shared" si="92"/>
        <v>0</v>
      </c>
    </row>
    <row r="3708" ht="15.75">
      <c r="N3708" s="86">
        <f t="shared" si="92"/>
        <v>0</v>
      </c>
    </row>
    <row r="3709" ht="15.75">
      <c r="N3709" s="86">
        <f t="shared" si="92"/>
        <v>0</v>
      </c>
    </row>
    <row r="3710" ht="15.75">
      <c r="N3710" s="86">
        <f t="shared" si="92"/>
        <v>0</v>
      </c>
    </row>
    <row r="3711" ht="15.75">
      <c r="N3711" s="86">
        <f t="shared" si="92"/>
        <v>0</v>
      </c>
    </row>
    <row r="3712" ht="15.75">
      <c r="N3712" s="86">
        <f t="shared" si="92"/>
        <v>0</v>
      </c>
    </row>
    <row r="3713" ht="15.75">
      <c r="N3713" s="86">
        <f t="shared" si="92"/>
        <v>0</v>
      </c>
    </row>
    <row r="3714" ht="15.75">
      <c r="N3714" s="86">
        <f aca="true" t="shared" si="93" ref="N3714:N3777">C3714+F3714</f>
        <v>0</v>
      </c>
    </row>
    <row r="3715" ht="15.75">
      <c r="N3715" s="86">
        <f t="shared" si="93"/>
        <v>0</v>
      </c>
    </row>
    <row r="3716" ht="15.75">
      <c r="N3716" s="86">
        <f t="shared" si="93"/>
        <v>0</v>
      </c>
    </row>
    <row r="3717" ht="15.75">
      <c r="N3717" s="86">
        <f t="shared" si="93"/>
        <v>0</v>
      </c>
    </row>
    <row r="3718" ht="15.75">
      <c r="N3718" s="86">
        <f t="shared" si="93"/>
        <v>0</v>
      </c>
    </row>
    <row r="3719" ht="15.75">
      <c r="N3719" s="86">
        <f t="shared" si="93"/>
        <v>0</v>
      </c>
    </row>
    <row r="3720" ht="15.75">
      <c r="N3720" s="86">
        <f t="shared" si="93"/>
        <v>0</v>
      </c>
    </row>
    <row r="3721" ht="15.75">
      <c r="N3721" s="86">
        <f t="shared" si="93"/>
        <v>0</v>
      </c>
    </row>
    <row r="3722" ht="15.75">
      <c r="N3722" s="86">
        <f t="shared" si="93"/>
        <v>0</v>
      </c>
    </row>
    <row r="3723" ht="15.75">
      <c r="N3723" s="86">
        <f t="shared" si="93"/>
        <v>0</v>
      </c>
    </row>
    <row r="3724" ht="15.75">
      <c r="N3724" s="86">
        <f t="shared" si="93"/>
        <v>0</v>
      </c>
    </row>
    <row r="3725" ht="15.75">
      <c r="N3725" s="86">
        <f t="shared" si="93"/>
        <v>0</v>
      </c>
    </row>
    <row r="3726" ht="15.75">
      <c r="N3726" s="86">
        <f t="shared" si="93"/>
        <v>0</v>
      </c>
    </row>
    <row r="3727" ht="15.75">
      <c r="N3727" s="86">
        <f t="shared" si="93"/>
        <v>0</v>
      </c>
    </row>
    <row r="3728" ht="15.75">
      <c r="N3728" s="86">
        <f t="shared" si="93"/>
        <v>0</v>
      </c>
    </row>
    <row r="3729" ht="15.75">
      <c r="N3729" s="86">
        <f t="shared" si="93"/>
        <v>0</v>
      </c>
    </row>
    <row r="3730" ht="15.75">
      <c r="N3730" s="86">
        <f t="shared" si="93"/>
        <v>0</v>
      </c>
    </row>
    <row r="3731" ht="15.75">
      <c r="N3731" s="86">
        <f t="shared" si="93"/>
        <v>0</v>
      </c>
    </row>
    <row r="3732" ht="15.75">
      <c r="N3732" s="86">
        <f t="shared" si="93"/>
        <v>0</v>
      </c>
    </row>
    <row r="3733" ht="15.75">
      <c r="N3733" s="86">
        <f t="shared" si="93"/>
        <v>0</v>
      </c>
    </row>
    <row r="3734" ht="15.75">
      <c r="N3734" s="86">
        <f t="shared" si="93"/>
        <v>0</v>
      </c>
    </row>
    <row r="3735" ht="15.75">
      <c r="N3735" s="86">
        <f t="shared" si="93"/>
        <v>0</v>
      </c>
    </row>
    <row r="3736" ht="15.75">
      <c r="N3736" s="86">
        <f t="shared" si="93"/>
        <v>0</v>
      </c>
    </row>
    <row r="3737" ht="15.75">
      <c r="N3737" s="86">
        <f t="shared" si="93"/>
        <v>0</v>
      </c>
    </row>
    <row r="3738" ht="15.75">
      <c r="N3738" s="86">
        <f t="shared" si="93"/>
        <v>0</v>
      </c>
    </row>
    <row r="3739" ht="15.75">
      <c r="N3739" s="86">
        <f t="shared" si="93"/>
        <v>0</v>
      </c>
    </row>
    <row r="3740" ht="15.75">
      <c r="N3740" s="86">
        <f t="shared" si="93"/>
        <v>0</v>
      </c>
    </row>
    <row r="3741" ht="15.75">
      <c r="N3741" s="86">
        <f t="shared" si="93"/>
        <v>0</v>
      </c>
    </row>
    <row r="3742" ht="15.75">
      <c r="N3742" s="86">
        <f t="shared" si="93"/>
        <v>0</v>
      </c>
    </row>
    <row r="3743" ht="15.75">
      <c r="N3743" s="86">
        <f t="shared" si="93"/>
        <v>0</v>
      </c>
    </row>
    <row r="3744" ht="15.75">
      <c r="N3744" s="86">
        <f t="shared" si="93"/>
        <v>0</v>
      </c>
    </row>
    <row r="3745" ht="15.75">
      <c r="N3745" s="86">
        <f t="shared" si="93"/>
        <v>0</v>
      </c>
    </row>
    <row r="3746" ht="15.75">
      <c r="N3746" s="86">
        <f t="shared" si="93"/>
        <v>0</v>
      </c>
    </row>
    <row r="3747" ht="15.75">
      <c r="N3747" s="86">
        <f t="shared" si="93"/>
        <v>0</v>
      </c>
    </row>
    <row r="3748" ht="15.75">
      <c r="N3748" s="86">
        <f t="shared" si="93"/>
        <v>0</v>
      </c>
    </row>
    <row r="3749" ht="15.75">
      <c r="N3749" s="86">
        <f t="shared" si="93"/>
        <v>0</v>
      </c>
    </row>
    <row r="3750" ht="15.75">
      <c r="N3750" s="86">
        <f t="shared" si="93"/>
        <v>0</v>
      </c>
    </row>
    <row r="3751" ht="15.75">
      <c r="N3751" s="86">
        <f t="shared" si="93"/>
        <v>0</v>
      </c>
    </row>
    <row r="3752" ht="15.75">
      <c r="N3752" s="86">
        <f t="shared" si="93"/>
        <v>0</v>
      </c>
    </row>
    <row r="3753" ht="15.75">
      <c r="N3753" s="86">
        <f t="shared" si="93"/>
        <v>0</v>
      </c>
    </row>
    <row r="3754" ht="15.75">
      <c r="N3754" s="86">
        <f t="shared" si="93"/>
        <v>0</v>
      </c>
    </row>
    <row r="3755" ht="15.75">
      <c r="N3755" s="86">
        <f t="shared" si="93"/>
        <v>0</v>
      </c>
    </row>
    <row r="3756" ht="15.75">
      <c r="N3756" s="86">
        <f t="shared" si="93"/>
        <v>0</v>
      </c>
    </row>
    <row r="3757" ht="15.75">
      <c r="N3757" s="86">
        <f t="shared" si="93"/>
        <v>0</v>
      </c>
    </row>
    <row r="3758" ht="15.75">
      <c r="N3758" s="86">
        <f t="shared" si="93"/>
        <v>0</v>
      </c>
    </row>
    <row r="3759" ht="15.75">
      <c r="N3759" s="86">
        <f t="shared" si="93"/>
        <v>0</v>
      </c>
    </row>
    <row r="3760" ht="15.75">
      <c r="N3760" s="86">
        <f t="shared" si="93"/>
        <v>0</v>
      </c>
    </row>
    <row r="3761" ht="15.75">
      <c r="N3761" s="86">
        <f t="shared" si="93"/>
        <v>0</v>
      </c>
    </row>
    <row r="3762" ht="15.75">
      <c r="N3762" s="86">
        <f t="shared" si="93"/>
        <v>0</v>
      </c>
    </row>
    <row r="3763" ht="15.75">
      <c r="N3763" s="86">
        <f t="shared" si="93"/>
        <v>0</v>
      </c>
    </row>
    <row r="3764" ht="15.75">
      <c r="N3764" s="86">
        <f t="shared" si="93"/>
        <v>0</v>
      </c>
    </row>
    <row r="3765" ht="15.75">
      <c r="N3765" s="86">
        <f t="shared" si="93"/>
        <v>0</v>
      </c>
    </row>
    <row r="3766" ht="15.75">
      <c r="N3766" s="86">
        <f t="shared" si="93"/>
        <v>0</v>
      </c>
    </row>
    <row r="3767" ht="15.75">
      <c r="N3767" s="86">
        <f t="shared" si="93"/>
        <v>0</v>
      </c>
    </row>
    <row r="3768" ht="15.75">
      <c r="N3768" s="86">
        <f t="shared" si="93"/>
        <v>0</v>
      </c>
    </row>
    <row r="3769" ht="15.75">
      <c r="N3769" s="86">
        <f t="shared" si="93"/>
        <v>0</v>
      </c>
    </row>
    <row r="3770" ht="15.75">
      <c r="N3770" s="86">
        <f t="shared" si="93"/>
        <v>0</v>
      </c>
    </row>
    <row r="3771" ht="15.75">
      <c r="N3771" s="86">
        <f t="shared" si="93"/>
        <v>0</v>
      </c>
    </row>
    <row r="3772" ht="15.75">
      <c r="N3772" s="86">
        <f t="shared" si="93"/>
        <v>0</v>
      </c>
    </row>
    <row r="3773" ht="15.75">
      <c r="N3773" s="86">
        <f t="shared" si="93"/>
        <v>0</v>
      </c>
    </row>
    <row r="3774" ht="15.75">
      <c r="N3774" s="86">
        <f t="shared" si="93"/>
        <v>0</v>
      </c>
    </row>
    <row r="3775" ht="15.75">
      <c r="N3775" s="86">
        <f t="shared" si="93"/>
        <v>0</v>
      </c>
    </row>
    <row r="3776" ht="15.75">
      <c r="N3776" s="86">
        <f t="shared" si="93"/>
        <v>0</v>
      </c>
    </row>
    <row r="3777" ht="15.75">
      <c r="N3777" s="86">
        <f t="shared" si="93"/>
        <v>0</v>
      </c>
    </row>
    <row r="3778" ht="15.75">
      <c r="N3778" s="86">
        <f aca="true" t="shared" si="94" ref="N3778:N3841">C3778+F3778</f>
        <v>0</v>
      </c>
    </row>
    <row r="3779" ht="15.75">
      <c r="N3779" s="86">
        <f t="shared" si="94"/>
        <v>0</v>
      </c>
    </row>
    <row r="3780" ht="15.75">
      <c r="N3780" s="86">
        <f t="shared" si="94"/>
        <v>0</v>
      </c>
    </row>
    <row r="3781" ht="15.75">
      <c r="N3781" s="86">
        <f t="shared" si="94"/>
        <v>0</v>
      </c>
    </row>
    <row r="3782" ht="15.75">
      <c r="N3782" s="86">
        <f t="shared" si="94"/>
        <v>0</v>
      </c>
    </row>
    <row r="3783" ht="15.75">
      <c r="N3783" s="86">
        <f t="shared" si="94"/>
        <v>0</v>
      </c>
    </row>
    <row r="3784" ht="15.75">
      <c r="N3784" s="86">
        <f t="shared" si="94"/>
        <v>0</v>
      </c>
    </row>
    <row r="3785" ht="15.75">
      <c r="N3785" s="86">
        <f t="shared" si="94"/>
        <v>0</v>
      </c>
    </row>
    <row r="3786" ht="15.75">
      <c r="N3786" s="86">
        <f t="shared" si="94"/>
        <v>0</v>
      </c>
    </row>
    <row r="3787" ht="15.75">
      <c r="N3787" s="86">
        <f t="shared" si="94"/>
        <v>0</v>
      </c>
    </row>
    <row r="3788" ht="15.75">
      <c r="N3788" s="86">
        <f t="shared" si="94"/>
        <v>0</v>
      </c>
    </row>
    <row r="3789" ht="15.75">
      <c r="N3789" s="86">
        <f t="shared" si="94"/>
        <v>0</v>
      </c>
    </row>
    <row r="3790" ht="15.75">
      <c r="N3790" s="86">
        <f t="shared" si="94"/>
        <v>0</v>
      </c>
    </row>
    <row r="3791" ht="15.75">
      <c r="N3791" s="86">
        <f t="shared" si="94"/>
        <v>0</v>
      </c>
    </row>
    <row r="3792" ht="15.75">
      <c r="N3792" s="86">
        <f t="shared" si="94"/>
        <v>0</v>
      </c>
    </row>
    <row r="3793" ht="15.75">
      <c r="N3793" s="86">
        <f t="shared" si="94"/>
        <v>0</v>
      </c>
    </row>
    <row r="3794" ht="15.75">
      <c r="N3794" s="86">
        <f t="shared" si="94"/>
        <v>0</v>
      </c>
    </row>
    <row r="3795" ht="15.75">
      <c r="N3795" s="86">
        <f t="shared" si="94"/>
        <v>0</v>
      </c>
    </row>
    <row r="3796" ht="15.75">
      <c r="N3796" s="86">
        <f t="shared" si="94"/>
        <v>0</v>
      </c>
    </row>
    <row r="3797" ht="15.75">
      <c r="N3797" s="86">
        <f t="shared" si="94"/>
        <v>0</v>
      </c>
    </row>
    <row r="3798" ht="15.75">
      <c r="N3798" s="86">
        <f t="shared" si="94"/>
        <v>0</v>
      </c>
    </row>
    <row r="3799" ht="15.75">
      <c r="N3799" s="86">
        <f t="shared" si="94"/>
        <v>0</v>
      </c>
    </row>
    <row r="3800" ht="15.75">
      <c r="N3800" s="86">
        <f t="shared" si="94"/>
        <v>0</v>
      </c>
    </row>
    <row r="3801" ht="15.75">
      <c r="N3801" s="86">
        <f t="shared" si="94"/>
        <v>0</v>
      </c>
    </row>
    <row r="3802" ht="15.75">
      <c r="N3802" s="86">
        <f t="shared" si="94"/>
        <v>0</v>
      </c>
    </row>
    <row r="3803" ht="15.75">
      <c r="N3803" s="86">
        <f t="shared" si="94"/>
        <v>0</v>
      </c>
    </row>
    <row r="3804" ht="15.75">
      <c r="N3804" s="86">
        <f t="shared" si="94"/>
        <v>0</v>
      </c>
    </row>
    <row r="3805" ht="15.75">
      <c r="N3805" s="86">
        <f t="shared" si="94"/>
        <v>0</v>
      </c>
    </row>
    <row r="3806" ht="15.75">
      <c r="N3806" s="86">
        <f t="shared" si="94"/>
        <v>0</v>
      </c>
    </row>
    <row r="3807" ht="15.75">
      <c r="N3807" s="86">
        <f t="shared" si="94"/>
        <v>0</v>
      </c>
    </row>
    <row r="3808" ht="15.75">
      <c r="N3808" s="86">
        <f t="shared" si="94"/>
        <v>0</v>
      </c>
    </row>
    <row r="3809" ht="15.75">
      <c r="N3809" s="86">
        <f t="shared" si="94"/>
        <v>0</v>
      </c>
    </row>
    <row r="3810" ht="15.75">
      <c r="N3810" s="86">
        <f t="shared" si="94"/>
        <v>0</v>
      </c>
    </row>
    <row r="3811" ht="15.75">
      <c r="N3811" s="86">
        <f t="shared" si="94"/>
        <v>0</v>
      </c>
    </row>
    <row r="3812" ht="15.75">
      <c r="N3812" s="86">
        <f t="shared" si="94"/>
        <v>0</v>
      </c>
    </row>
    <row r="3813" ht="15.75">
      <c r="N3813" s="86">
        <f t="shared" si="94"/>
        <v>0</v>
      </c>
    </row>
    <row r="3814" ht="15.75">
      <c r="N3814" s="86">
        <f t="shared" si="94"/>
        <v>0</v>
      </c>
    </row>
    <row r="3815" ht="15.75">
      <c r="N3815" s="86">
        <f t="shared" si="94"/>
        <v>0</v>
      </c>
    </row>
    <row r="3816" ht="15.75">
      <c r="N3816" s="86">
        <f t="shared" si="94"/>
        <v>0</v>
      </c>
    </row>
    <row r="3817" ht="15.75">
      <c r="N3817" s="86">
        <f t="shared" si="94"/>
        <v>0</v>
      </c>
    </row>
    <row r="3818" ht="15.75">
      <c r="N3818" s="86">
        <f t="shared" si="94"/>
        <v>0</v>
      </c>
    </row>
    <row r="3819" ht="15.75">
      <c r="N3819" s="86">
        <f t="shared" si="94"/>
        <v>0</v>
      </c>
    </row>
    <row r="3820" ht="15.75">
      <c r="N3820" s="86">
        <f t="shared" si="94"/>
        <v>0</v>
      </c>
    </row>
    <row r="3821" ht="15.75">
      <c r="N3821" s="86">
        <f t="shared" si="94"/>
        <v>0</v>
      </c>
    </row>
    <row r="3822" ht="15.75">
      <c r="N3822" s="86">
        <f t="shared" si="94"/>
        <v>0</v>
      </c>
    </row>
    <row r="3823" ht="15.75">
      <c r="N3823" s="86">
        <f t="shared" si="94"/>
        <v>0</v>
      </c>
    </row>
    <row r="3824" ht="15.75">
      <c r="N3824" s="86">
        <f t="shared" si="94"/>
        <v>0</v>
      </c>
    </row>
    <row r="3825" ht="15.75">
      <c r="N3825" s="86">
        <f t="shared" si="94"/>
        <v>0</v>
      </c>
    </row>
    <row r="3826" ht="15.75">
      <c r="N3826" s="86">
        <f t="shared" si="94"/>
        <v>0</v>
      </c>
    </row>
    <row r="3827" ht="15.75">
      <c r="N3827" s="86">
        <f t="shared" si="94"/>
        <v>0</v>
      </c>
    </row>
    <row r="3828" ht="15.75">
      <c r="N3828" s="86">
        <f t="shared" si="94"/>
        <v>0</v>
      </c>
    </row>
    <row r="3829" ht="15.75">
      <c r="N3829" s="86">
        <f t="shared" si="94"/>
        <v>0</v>
      </c>
    </row>
    <row r="3830" ht="15.75">
      <c r="N3830" s="86">
        <f t="shared" si="94"/>
        <v>0</v>
      </c>
    </row>
    <row r="3831" ht="15.75">
      <c r="N3831" s="86">
        <f t="shared" si="94"/>
        <v>0</v>
      </c>
    </row>
    <row r="3832" ht="15.75">
      <c r="N3832" s="86">
        <f t="shared" si="94"/>
        <v>0</v>
      </c>
    </row>
    <row r="3833" ht="15.75">
      <c r="N3833" s="86">
        <f t="shared" si="94"/>
        <v>0</v>
      </c>
    </row>
    <row r="3834" ht="15.75">
      <c r="N3834" s="86">
        <f t="shared" si="94"/>
        <v>0</v>
      </c>
    </row>
    <row r="3835" ht="15.75">
      <c r="N3835" s="86">
        <f t="shared" si="94"/>
        <v>0</v>
      </c>
    </row>
    <row r="3836" ht="15.75">
      <c r="N3836" s="86">
        <f t="shared" si="94"/>
        <v>0</v>
      </c>
    </row>
    <row r="3837" ht="15.75">
      <c r="N3837" s="86">
        <f t="shared" si="94"/>
        <v>0</v>
      </c>
    </row>
    <row r="3838" ht="15.75">
      <c r="N3838" s="86">
        <f t="shared" si="94"/>
        <v>0</v>
      </c>
    </row>
    <row r="3839" ht="15.75">
      <c r="N3839" s="86">
        <f t="shared" si="94"/>
        <v>0</v>
      </c>
    </row>
    <row r="3840" ht="15.75">
      <c r="N3840" s="86">
        <f t="shared" si="94"/>
        <v>0</v>
      </c>
    </row>
    <row r="3841" ht="15.75">
      <c r="N3841" s="86">
        <f t="shared" si="94"/>
        <v>0</v>
      </c>
    </row>
    <row r="3842" ht="15.75">
      <c r="N3842" s="86">
        <f aca="true" t="shared" si="95" ref="N3842:N3905">C3842+F3842</f>
        <v>0</v>
      </c>
    </row>
    <row r="3843" ht="15.75">
      <c r="N3843" s="86">
        <f t="shared" si="95"/>
        <v>0</v>
      </c>
    </row>
    <row r="3844" ht="15.75">
      <c r="N3844" s="86">
        <f t="shared" si="95"/>
        <v>0</v>
      </c>
    </row>
    <row r="3845" ht="15.75">
      <c r="N3845" s="86">
        <f t="shared" si="95"/>
        <v>0</v>
      </c>
    </row>
    <row r="3846" ht="15.75">
      <c r="N3846" s="86">
        <f t="shared" si="95"/>
        <v>0</v>
      </c>
    </row>
    <row r="3847" ht="15.75">
      <c r="N3847" s="86">
        <f t="shared" si="95"/>
        <v>0</v>
      </c>
    </row>
    <row r="3848" ht="15.75">
      <c r="N3848" s="86">
        <f t="shared" si="95"/>
        <v>0</v>
      </c>
    </row>
    <row r="3849" ht="15.75">
      <c r="N3849" s="86">
        <f t="shared" si="95"/>
        <v>0</v>
      </c>
    </row>
    <row r="3850" ht="15.75">
      <c r="N3850" s="86">
        <f t="shared" si="95"/>
        <v>0</v>
      </c>
    </row>
    <row r="3851" ht="15.75">
      <c r="N3851" s="86">
        <f t="shared" si="95"/>
        <v>0</v>
      </c>
    </row>
    <row r="3852" ht="15.75">
      <c r="N3852" s="86">
        <f t="shared" si="95"/>
        <v>0</v>
      </c>
    </row>
    <row r="3853" ht="15.75">
      <c r="N3853" s="86">
        <f t="shared" si="95"/>
        <v>0</v>
      </c>
    </row>
    <row r="3854" ht="15.75">
      <c r="N3854" s="86">
        <f t="shared" si="95"/>
        <v>0</v>
      </c>
    </row>
    <row r="3855" ht="15.75">
      <c r="N3855" s="86">
        <f t="shared" si="95"/>
        <v>0</v>
      </c>
    </row>
    <row r="3856" ht="15.75">
      <c r="N3856" s="86">
        <f t="shared" si="95"/>
        <v>0</v>
      </c>
    </row>
    <row r="3857" ht="15.75">
      <c r="N3857" s="86">
        <f t="shared" si="95"/>
        <v>0</v>
      </c>
    </row>
    <row r="3858" ht="15.75">
      <c r="N3858" s="86">
        <f t="shared" si="95"/>
        <v>0</v>
      </c>
    </row>
    <row r="3859" ht="15.75">
      <c r="N3859" s="86">
        <f t="shared" si="95"/>
        <v>0</v>
      </c>
    </row>
    <row r="3860" ht="15.75">
      <c r="N3860" s="86">
        <f t="shared" si="95"/>
        <v>0</v>
      </c>
    </row>
    <row r="3861" ht="15.75">
      <c r="N3861" s="86">
        <f t="shared" si="95"/>
        <v>0</v>
      </c>
    </row>
    <row r="3862" ht="15.75">
      <c r="N3862" s="86">
        <f t="shared" si="95"/>
        <v>0</v>
      </c>
    </row>
    <row r="3863" ht="15.75">
      <c r="N3863" s="86">
        <f t="shared" si="95"/>
        <v>0</v>
      </c>
    </row>
    <row r="3864" ht="15.75">
      <c r="N3864" s="86">
        <f t="shared" si="95"/>
        <v>0</v>
      </c>
    </row>
    <row r="3865" ht="15.75">
      <c r="N3865" s="86">
        <f t="shared" si="95"/>
        <v>0</v>
      </c>
    </row>
    <row r="3866" ht="15.75">
      <c r="N3866" s="86">
        <f t="shared" si="95"/>
        <v>0</v>
      </c>
    </row>
    <row r="3867" ht="15.75">
      <c r="N3867" s="86">
        <f t="shared" si="95"/>
        <v>0</v>
      </c>
    </row>
    <row r="3868" ht="15.75">
      <c r="N3868" s="86">
        <f t="shared" si="95"/>
        <v>0</v>
      </c>
    </row>
    <row r="3869" ht="15.75">
      <c r="N3869" s="86">
        <f t="shared" si="95"/>
        <v>0</v>
      </c>
    </row>
    <row r="3870" ht="15.75">
      <c r="N3870" s="86">
        <f t="shared" si="95"/>
        <v>0</v>
      </c>
    </row>
    <row r="3871" ht="15.75">
      <c r="N3871" s="86">
        <f t="shared" si="95"/>
        <v>0</v>
      </c>
    </row>
    <row r="3872" ht="15.75">
      <c r="N3872" s="86">
        <f t="shared" si="95"/>
        <v>0</v>
      </c>
    </row>
    <row r="3873" ht="15.75">
      <c r="N3873" s="86">
        <f t="shared" si="95"/>
        <v>0</v>
      </c>
    </row>
    <row r="3874" ht="15.75">
      <c r="N3874" s="86">
        <f t="shared" si="95"/>
        <v>0</v>
      </c>
    </row>
    <row r="3875" ht="15.75">
      <c r="N3875" s="86">
        <f t="shared" si="95"/>
        <v>0</v>
      </c>
    </row>
    <row r="3876" ht="15.75">
      <c r="N3876" s="86">
        <f t="shared" si="95"/>
        <v>0</v>
      </c>
    </row>
    <row r="3877" ht="15.75">
      <c r="N3877" s="86">
        <f t="shared" si="95"/>
        <v>0</v>
      </c>
    </row>
    <row r="3878" ht="15.75">
      <c r="N3878" s="86">
        <f t="shared" si="95"/>
        <v>0</v>
      </c>
    </row>
    <row r="3879" ht="15.75">
      <c r="N3879" s="86">
        <f t="shared" si="95"/>
        <v>0</v>
      </c>
    </row>
    <row r="3880" ht="15.75">
      <c r="N3880" s="86">
        <f t="shared" si="95"/>
        <v>0</v>
      </c>
    </row>
    <row r="3881" ht="15.75">
      <c r="N3881" s="86">
        <f t="shared" si="95"/>
        <v>0</v>
      </c>
    </row>
    <row r="3882" ht="15.75">
      <c r="N3882" s="86">
        <f t="shared" si="95"/>
        <v>0</v>
      </c>
    </row>
    <row r="3883" ht="15.75">
      <c r="N3883" s="86">
        <f t="shared" si="95"/>
        <v>0</v>
      </c>
    </row>
    <row r="3884" ht="15.75">
      <c r="N3884" s="86">
        <f t="shared" si="95"/>
        <v>0</v>
      </c>
    </row>
    <row r="3885" ht="15.75">
      <c r="N3885" s="86">
        <f t="shared" si="95"/>
        <v>0</v>
      </c>
    </row>
    <row r="3886" ht="15.75">
      <c r="N3886" s="86">
        <f t="shared" si="95"/>
        <v>0</v>
      </c>
    </row>
    <row r="3887" ht="15.75">
      <c r="N3887" s="86">
        <f t="shared" si="95"/>
        <v>0</v>
      </c>
    </row>
    <row r="3888" ht="15.75">
      <c r="N3888" s="86">
        <f t="shared" si="95"/>
        <v>0</v>
      </c>
    </row>
    <row r="3889" ht="15.75">
      <c r="N3889" s="86">
        <f t="shared" si="95"/>
        <v>0</v>
      </c>
    </row>
    <row r="3890" ht="15.75">
      <c r="N3890" s="86">
        <f t="shared" si="95"/>
        <v>0</v>
      </c>
    </row>
    <row r="3891" ht="15.75">
      <c r="N3891" s="86">
        <f t="shared" si="95"/>
        <v>0</v>
      </c>
    </row>
    <row r="3892" ht="15.75">
      <c r="N3892" s="86">
        <f t="shared" si="95"/>
        <v>0</v>
      </c>
    </row>
    <row r="3893" ht="15.75">
      <c r="N3893" s="86">
        <f t="shared" si="95"/>
        <v>0</v>
      </c>
    </row>
    <row r="3894" ht="15.75">
      <c r="N3894" s="86">
        <f t="shared" si="95"/>
        <v>0</v>
      </c>
    </row>
    <row r="3895" ht="15.75">
      <c r="N3895" s="86">
        <f t="shared" si="95"/>
        <v>0</v>
      </c>
    </row>
    <row r="3896" ht="15.75">
      <c r="N3896" s="86">
        <f t="shared" si="95"/>
        <v>0</v>
      </c>
    </row>
    <row r="3897" ht="15.75">
      <c r="N3897" s="86">
        <f t="shared" si="95"/>
        <v>0</v>
      </c>
    </row>
    <row r="3898" ht="15.75">
      <c r="N3898" s="86">
        <f t="shared" si="95"/>
        <v>0</v>
      </c>
    </row>
    <row r="3899" ht="15.75">
      <c r="N3899" s="86">
        <f t="shared" si="95"/>
        <v>0</v>
      </c>
    </row>
    <row r="3900" ht="15.75">
      <c r="N3900" s="86">
        <f t="shared" si="95"/>
        <v>0</v>
      </c>
    </row>
    <row r="3901" ht="15.75">
      <c r="N3901" s="86">
        <f t="shared" si="95"/>
        <v>0</v>
      </c>
    </row>
    <row r="3902" ht="15.75">
      <c r="N3902" s="86">
        <f t="shared" si="95"/>
        <v>0</v>
      </c>
    </row>
    <row r="3903" ht="15.75">
      <c r="N3903" s="86">
        <f t="shared" si="95"/>
        <v>0</v>
      </c>
    </row>
    <row r="3904" ht="15.75">
      <c r="N3904" s="86">
        <f t="shared" si="95"/>
        <v>0</v>
      </c>
    </row>
    <row r="3905" ht="15.75">
      <c r="N3905" s="86">
        <f t="shared" si="95"/>
        <v>0</v>
      </c>
    </row>
    <row r="3906" ht="15.75">
      <c r="N3906" s="86">
        <f aca="true" t="shared" si="96" ref="N3906:N3969">C3906+F3906</f>
        <v>0</v>
      </c>
    </row>
    <row r="3907" ht="15.75">
      <c r="N3907" s="86">
        <f t="shared" si="96"/>
        <v>0</v>
      </c>
    </row>
    <row r="3908" ht="15.75">
      <c r="N3908" s="86">
        <f t="shared" si="96"/>
        <v>0</v>
      </c>
    </row>
    <row r="3909" ht="15.75">
      <c r="N3909" s="86">
        <f t="shared" si="96"/>
        <v>0</v>
      </c>
    </row>
    <row r="3910" ht="15.75">
      <c r="N3910" s="86">
        <f t="shared" si="96"/>
        <v>0</v>
      </c>
    </row>
    <row r="3911" ht="15.75">
      <c r="N3911" s="86">
        <f t="shared" si="96"/>
        <v>0</v>
      </c>
    </row>
    <row r="3912" ht="15.75">
      <c r="N3912" s="86">
        <f t="shared" si="96"/>
        <v>0</v>
      </c>
    </row>
    <row r="3913" ht="15.75">
      <c r="N3913" s="86">
        <f t="shared" si="96"/>
        <v>0</v>
      </c>
    </row>
    <row r="3914" ht="15.75">
      <c r="N3914" s="86">
        <f t="shared" si="96"/>
        <v>0</v>
      </c>
    </row>
    <row r="3915" ht="15.75">
      <c r="N3915" s="86">
        <f t="shared" si="96"/>
        <v>0</v>
      </c>
    </row>
    <row r="3916" ht="15.75">
      <c r="N3916" s="86">
        <f t="shared" si="96"/>
        <v>0</v>
      </c>
    </row>
    <row r="3917" ht="15.75">
      <c r="N3917" s="86">
        <f t="shared" si="96"/>
        <v>0</v>
      </c>
    </row>
    <row r="3918" ht="15.75">
      <c r="N3918" s="86">
        <f t="shared" si="96"/>
        <v>0</v>
      </c>
    </row>
    <row r="3919" ht="15.75">
      <c r="N3919" s="86">
        <f t="shared" si="96"/>
        <v>0</v>
      </c>
    </row>
    <row r="3920" ht="15.75">
      <c r="N3920" s="86">
        <f t="shared" si="96"/>
        <v>0</v>
      </c>
    </row>
    <row r="3921" ht="15.75">
      <c r="N3921" s="86">
        <f t="shared" si="96"/>
        <v>0</v>
      </c>
    </row>
    <row r="3922" ht="15.75">
      <c r="N3922" s="86">
        <f t="shared" si="96"/>
        <v>0</v>
      </c>
    </row>
    <row r="3923" ht="15.75">
      <c r="N3923" s="86">
        <f t="shared" si="96"/>
        <v>0</v>
      </c>
    </row>
    <row r="3924" ht="15.75">
      <c r="N3924" s="86">
        <f t="shared" si="96"/>
        <v>0</v>
      </c>
    </row>
    <row r="3925" ht="15.75">
      <c r="N3925" s="86">
        <f t="shared" si="96"/>
        <v>0</v>
      </c>
    </row>
    <row r="3926" ht="15.75">
      <c r="N3926" s="86">
        <f t="shared" si="96"/>
        <v>0</v>
      </c>
    </row>
    <row r="3927" ht="15.75">
      <c r="N3927" s="86">
        <f t="shared" si="96"/>
        <v>0</v>
      </c>
    </row>
    <row r="3928" ht="15.75">
      <c r="N3928" s="86">
        <f t="shared" si="96"/>
        <v>0</v>
      </c>
    </row>
    <row r="3929" ht="15.75">
      <c r="N3929" s="86">
        <f t="shared" si="96"/>
        <v>0</v>
      </c>
    </row>
    <row r="3930" ht="15.75">
      <c r="N3930" s="86">
        <f t="shared" si="96"/>
        <v>0</v>
      </c>
    </row>
    <row r="3931" ht="15.75">
      <c r="N3931" s="86">
        <f t="shared" si="96"/>
        <v>0</v>
      </c>
    </row>
    <row r="3932" ht="15.75">
      <c r="N3932" s="86">
        <f t="shared" si="96"/>
        <v>0</v>
      </c>
    </row>
    <row r="3933" ht="15.75">
      <c r="N3933" s="86">
        <f t="shared" si="96"/>
        <v>0</v>
      </c>
    </row>
    <row r="3934" ht="15.75">
      <c r="N3934" s="86">
        <f t="shared" si="96"/>
        <v>0</v>
      </c>
    </row>
    <row r="3935" ht="15.75">
      <c r="N3935" s="86">
        <f t="shared" si="96"/>
        <v>0</v>
      </c>
    </row>
    <row r="3936" ht="15.75">
      <c r="N3936" s="86">
        <f t="shared" si="96"/>
        <v>0</v>
      </c>
    </row>
    <row r="3937" ht="15.75">
      <c r="N3937" s="86">
        <f t="shared" si="96"/>
        <v>0</v>
      </c>
    </row>
    <row r="3938" ht="15.75">
      <c r="N3938" s="86">
        <f t="shared" si="96"/>
        <v>0</v>
      </c>
    </row>
    <row r="3939" ht="15.75">
      <c r="N3939" s="86">
        <f t="shared" si="96"/>
        <v>0</v>
      </c>
    </row>
    <row r="3940" ht="15.75">
      <c r="N3940" s="86">
        <f t="shared" si="96"/>
        <v>0</v>
      </c>
    </row>
    <row r="3941" ht="15.75">
      <c r="N3941" s="86">
        <f t="shared" si="96"/>
        <v>0</v>
      </c>
    </row>
    <row r="3942" ht="15.75">
      <c r="N3942" s="86">
        <f t="shared" si="96"/>
        <v>0</v>
      </c>
    </row>
    <row r="3943" ht="15.75">
      <c r="N3943" s="86">
        <f t="shared" si="96"/>
        <v>0</v>
      </c>
    </row>
    <row r="3944" ht="15.75">
      <c r="N3944" s="86">
        <f t="shared" si="96"/>
        <v>0</v>
      </c>
    </row>
    <row r="3945" ht="15.75">
      <c r="N3945" s="86">
        <f t="shared" si="96"/>
        <v>0</v>
      </c>
    </row>
    <row r="3946" ht="15.75">
      <c r="N3946" s="86">
        <f t="shared" si="96"/>
        <v>0</v>
      </c>
    </row>
    <row r="3947" ht="15.75">
      <c r="N3947" s="86">
        <f t="shared" si="96"/>
        <v>0</v>
      </c>
    </row>
    <row r="3948" ht="15.75">
      <c r="N3948" s="86">
        <f t="shared" si="96"/>
        <v>0</v>
      </c>
    </row>
    <row r="3949" ht="15.75">
      <c r="N3949" s="86">
        <f t="shared" si="96"/>
        <v>0</v>
      </c>
    </row>
    <row r="3950" ht="15.75">
      <c r="N3950" s="86">
        <f t="shared" si="96"/>
        <v>0</v>
      </c>
    </row>
    <row r="3951" ht="15.75">
      <c r="N3951" s="86">
        <f t="shared" si="96"/>
        <v>0</v>
      </c>
    </row>
    <row r="3952" ht="15.75">
      <c r="N3952" s="86">
        <f t="shared" si="96"/>
        <v>0</v>
      </c>
    </row>
    <row r="3953" ht="15.75">
      <c r="N3953" s="86">
        <f t="shared" si="96"/>
        <v>0</v>
      </c>
    </row>
    <row r="3954" ht="15.75">
      <c r="N3954" s="86">
        <f t="shared" si="96"/>
        <v>0</v>
      </c>
    </row>
    <row r="3955" ht="15.75">
      <c r="N3955" s="86">
        <f t="shared" si="96"/>
        <v>0</v>
      </c>
    </row>
    <row r="3956" ht="15.75">
      <c r="N3956" s="86">
        <f t="shared" si="96"/>
        <v>0</v>
      </c>
    </row>
    <row r="3957" ht="15.75">
      <c r="N3957" s="86">
        <f t="shared" si="96"/>
        <v>0</v>
      </c>
    </row>
    <row r="3958" ht="15.75">
      <c r="N3958" s="86">
        <f t="shared" si="96"/>
        <v>0</v>
      </c>
    </row>
    <row r="3959" ht="15.75">
      <c r="N3959" s="86">
        <f t="shared" si="96"/>
        <v>0</v>
      </c>
    </row>
    <row r="3960" ht="15.75">
      <c r="N3960" s="86">
        <f t="shared" si="96"/>
        <v>0</v>
      </c>
    </row>
    <row r="3961" ht="15.75">
      <c r="N3961" s="86">
        <f t="shared" si="96"/>
        <v>0</v>
      </c>
    </row>
    <row r="3962" ht="15.75">
      <c r="N3962" s="86">
        <f t="shared" si="96"/>
        <v>0</v>
      </c>
    </row>
    <row r="3963" ht="15.75">
      <c r="N3963" s="86">
        <f t="shared" si="96"/>
        <v>0</v>
      </c>
    </row>
    <row r="3964" ht="15.75">
      <c r="N3964" s="86">
        <f t="shared" si="96"/>
        <v>0</v>
      </c>
    </row>
    <row r="3965" ht="15.75">
      <c r="N3965" s="86">
        <f t="shared" si="96"/>
        <v>0</v>
      </c>
    </row>
    <row r="3966" ht="15.75">
      <c r="N3966" s="86">
        <f t="shared" si="96"/>
        <v>0</v>
      </c>
    </row>
    <row r="3967" ht="15.75">
      <c r="N3967" s="86">
        <f t="shared" si="96"/>
        <v>0</v>
      </c>
    </row>
    <row r="3968" ht="15.75">
      <c r="N3968" s="86">
        <f t="shared" si="96"/>
        <v>0</v>
      </c>
    </row>
    <row r="3969" ht="15.75">
      <c r="N3969" s="86">
        <f t="shared" si="96"/>
        <v>0</v>
      </c>
    </row>
    <row r="3970" ht="15.75">
      <c r="N3970" s="86">
        <f aca="true" t="shared" si="97" ref="N3970:N4033">C3970+F3970</f>
        <v>0</v>
      </c>
    </row>
    <row r="3971" ht="15.75">
      <c r="N3971" s="86">
        <f t="shared" si="97"/>
        <v>0</v>
      </c>
    </row>
    <row r="3972" ht="15.75">
      <c r="N3972" s="86">
        <f t="shared" si="97"/>
        <v>0</v>
      </c>
    </row>
    <row r="3973" ht="15.75">
      <c r="N3973" s="86">
        <f t="shared" si="97"/>
        <v>0</v>
      </c>
    </row>
    <row r="3974" ht="15.75">
      <c r="N3974" s="86">
        <f t="shared" si="97"/>
        <v>0</v>
      </c>
    </row>
    <row r="3975" ht="15.75">
      <c r="N3975" s="86">
        <f t="shared" si="97"/>
        <v>0</v>
      </c>
    </row>
    <row r="3976" ht="15.75">
      <c r="N3976" s="86">
        <f t="shared" si="97"/>
        <v>0</v>
      </c>
    </row>
    <row r="3977" ht="15.75">
      <c r="N3977" s="86">
        <f t="shared" si="97"/>
        <v>0</v>
      </c>
    </row>
    <row r="3978" ht="15.75">
      <c r="N3978" s="86">
        <f t="shared" si="97"/>
        <v>0</v>
      </c>
    </row>
    <row r="3979" ht="15.75">
      <c r="N3979" s="86">
        <f t="shared" si="97"/>
        <v>0</v>
      </c>
    </row>
    <row r="3980" ht="15.75">
      <c r="N3980" s="86">
        <f t="shared" si="97"/>
        <v>0</v>
      </c>
    </row>
    <row r="3981" ht="15.75">
      <c r="N3981" s="86">
        <f t="shared" si="97"/>
        <v>0</v>
      </c>
    </row>
    <row r="3982" ht="15.75">
      <c r="N3982" s="86">
        <f t="shared" si="97"/>
        <v>0</v>
      </c>
    </row>
    <row r="3983" ht="15.75">
      <c r="N3983" s="86">
        <f t="shared" si="97"/>
        <v>0</v>
      </c>
    </row>
    <row r="3984" ht="15.75">
      <c r="N3984" s="86">
        <f t="shared" si="97"/>
        <v>0</v>
      </c>
    </row>
    <row r="3985" ht="15.75">
      <c r="N3985" s="86">
        <f t="shared" si="97"/>
        <v>0</v>
      </c>
    </row>
    <row r="3986" ht="15.75">
      <c r="N3986" s="86">
        <f t="shared" si="97"/>
        <v>0</v>
      </c>
    </row>
    <row r="3987" ht="15.75">
      <c r="N3987" s="86">
        <f t="shared" si="97"/>
        <v>0</v>
      </c>
    </row>
    <row r="3988" ht="15.75">
      <c r="N3988" s="86">
        <f t="shared" si="97"/>
        <v>0</v>
      </c>
    </row>
    <row r="3989" ht="15.75">
      <c r="N3989" s="86">
        <f t="shared" si="97"/>
        <v>0</v>
      </c>
    </row>
    <row r="3990" ht="15.75">
      <c r="N3990" s="86">
        <f t="shared" si="97"/>
        <v>0</v>
      </c>
    </row>
    <row r="3991" ht="15.75">
      <c r="N3991" s="86">
        <f t="shared" si="97"/>
        <v>0</v>
      </c>
    </row>
    <row r="3992" ht="15.75">
      <c r="N3992" s="86">
        <f t="shared" si="97"/>
        <v>0</v>
      </c>
    </row>
    <row r="3993" ht="15.75">
      <c r="N3993" s="86">
        <f t="shared" si="97"/>
        <v>0</v>
      </c>
    </row>
    <row r="3994" ht="15.75">
      <c r="N3994" s="86">
        <f t="shared" si="97"/>
        <v>0</v>
      </c>
    </row>
    <row r="3995" ht="15.75">
      <c r="N3995" s="86">
        <f t="shared" si="97"/>
        <v>0</v>
      </c>
    </row>
    <row r="3996" ht="15.75">
      <c r="N3996" s="86">
        <f t="shared" si="97"/>
        <v>0</v>
      </c>
    </row>
    <row r="3997" ht="15.75">
      <c r="N3997" s="86">
        <f t="shared" si="97"/>
        <v>0</v>
      </c>
    </row>
    <row r="3998" ht="15.75">
      <c r="N3998" s="86">
        <f t="shared" si="97"/>
        <v>0</v>
      </c>
    </row>
    <row r="3999" ht="15.75">
      <c r="N3999" s="86">
        <f t="shared" si="97"/>
        <v>0</v>
      </c>
    </row>
    <row r="4000" ht="15.75">
      <c r="N4000" s="86">
        <f t="shared" si="97"/>
        <v>0</v>
      </c>
    </row>
    <row r="4001" ht="15.75">
      <c r="N4001" s="86">
        <f t="shared" si="97"/>
        <v>0</v>
      </c>
    </row>
    <row r="4002" ht="15.75">
      <c r="N4002" s="86">
        <f t="shared" si="97"/>
        <v>0</v>
      </c>
    </row>
    <row r="4003" ht="15.75">
      <c r="N4003" s="86">
        <f t="shared" si="97"/>
        <v>0</v>
      </c>
    </row>
    <row r="4004" ht="15.75">
      <c r="N4004" s="86">
        <f t="shared" si="97"/>
        <v>0</v>
      </c>
    </row>
    <row r="4005" ht="15.75">
      <c r="N4005" s="86">
        <f t="shared" si="97"/>
        <v>0</v>
      </c>
    </row>
    <row r="4006" ht="15.75">
      <c r="N4006" s="86">
        <f t="shared" si="97"/>
        <v>0</v>
      </c>
    </row>
    <row r="4007" ht="15.75">
      <c r="N4007" s="86">
        <f t="shared" si="97"/>
        <v>0</v>
      </c>
    </row>
    <row r="4008" ht="15.75">
      <c r="N4008" s="86">
        <f t="shared" si="97"/>
        <v>0</v>
      </c>
    </row>
    <row r="4009" ht="15.75">
      <c r="N4009" s="86">
        <f t="shared" si="97"/>
        <v>0</v>
      </c>
    </row>
    <row r="4010" ht="15.75">
      <c r="N4010" s="86">
        <f t="shared" si="97"/>
        <v>0</v>
      </c>
    </row>
    <row r="4011" ht="15.75">
      <c r="N4011" s="86">
        <f t="shared" si="97"/>
        <v>0</v>
      </c>
    </row>
    <row r="4012" ht="15.75">
      <c r="N4012" s="86">
        <f t="shared" si="97"/>
        <v>0</v>
      </c>
    </row>
    <row r="4013" ht="15.75">
      <c r="N4013" s="86">
        <f t="shared" si="97"/>
        <v>0</v>
      </c>
    </row>
    <row r="4014" ht="15.75">
      <c r="N4014" s="86">
        <f t="shared" si="97"/>
        <v>0</v>
      </c>
    </row>
    <row r="4015" ht="15.75">
      <c r="N4015" s="86">
        <f t="shared" si="97"/>
        <v>0</v>
      </c>
    </row>
    <row r="4016" ht="15.75">
      <c r="N4016" s="86">
        <f t="shared" si="97"/>
        <v>0</v>
      </c>
    </row>
    <row r="4017" ht="15.75">
      <c r="N4017" s="86">
        <f t="shared" si="97"/>
        <v>0</v>
      </c>
    </row>
    <row r="4018" ht="15.75">
      <c r="N4018" s="86">
        <f t="shared" si="97"/>
        <v>0</v>
      </c>
    </row>
    <row r="4019" ht="15.75">
      <c r="N4019" s="86">
        <f t="shared" si="97"/>
        <v>0</v>
      </c>
    </row>
    <row r="4020" ht="15.75">
      <c r="N4020" s="86">
        <f t="shared" si="97"/>
        <v>0</v>
      </c>
    </row>
    <row r="4021" ht="15.75">
      <c r="N4021" s="86">
        <f t="shared" si="97"/>
        <v>0</v>
      </c>
    </row>
    <row r="4022" ht="15.75">
      <c r="N4022" s="86">
        <f t="shared" si="97"/>
        <v>0</v>
      </c>
    </row>
    <row r="4023" ht="15.75">
      <c r="N4023" s="86">
        <f t="shared" si="97"/>
        <v>0</v>
      </c>
    </row>
    <row r="4024" ht="15.75">
      <c r="N4024" s="86">
        <f t="shared" si="97"/>
        <v>0</v>
      </c>
    </row>
    <row r="4025" ht="15.75">
      <c r="N4025" s="86">
        <f t="shared" si="97"/>
        <v>0</v>
      </c>
    </row>
    <row r="4026" ht="15.75">
      <c r="N4026" s="86">
        <f t="shared" si="97"/>
        <v>0</v>
      </c>
    </row>
    <row r="4027" ht="15.75">
      <c r="N4027" s="86">
        <f t="shared" si="97"/>
        <v>0</v>
      </c>
    </row>
    <row r="4028" ht="15.75">
      <c r="N4028" s="86">
        <f t="shared" si="97"/>
        <v>0</v>
      </c>
    </row>
    <row r="4029" ht="15.75">
      <c r="N4029" s="86">
        <f t="shared" si="97"/>
        <v>0</v>
      </c>
    </row>
    <row r="4030" ht="15.75">
      <c r="N4030" s="86">
        <f t="shared" si="97"/>
        <v>0</v>
      </c>
    </row>
    <row r="4031" ht="15.75">
      <c r="N4031" s="86">
        <f t="shared" si="97"/>
        <v>0</v>
      </c>
    </row>
    <row r="4032" ht="15.75">
      <c r="N4032" s="86">
        <f t="shared" si="97"/>
        <v>0</v>
      </c>
    </row>
    <row r="4033" ht="15.75">
      <c r="N4033" s="86">
        <f t="shared" si="97"/>
        <v>0</v>
      </c>
    </row>
    <row r="4034" ht="15.75">
      <c r="N4034" s="86">
        <f aca="true" t="shared" si="98" ref="N4034:N4097">C4034+F4034</f>
        <v>0</v>
      </c>
    </row>
    <row r="4035" ht="15.75">
      <c r="N4035" s="86">
        <f t="shared" si="98"/>
        <v>0</v>
      </c>
    </row>
    <row r="4036" ht="15.75">
      <c r="N4036" s="86">
        <f t="shared" si="98"/>
        <v>0</v>
      </c>
    </row>
    <row r="4037" ht="15.75">
      <c r="N4037" s="86">
        <f t="shared" si="98"/>
        <v>0</v>
      </c>
    </row>
    <row r="4038" ht="15.75">
      <c r="N4038" s="86">
        <f t="shared" si="98"/>
        <v>0</v>
      </c>
    </row>
    <row r="4039" ht="15.75">
      <c r="N4039" s="86">
        <f t="shared" si="98"/>
        <v>0</v>
      </c>
    </row>
    <row r="4040" ht="15.75">
      <c r="N4040" s="86">
        <f t="shared" si="98"/>
        <v>0</v>
      </c>
    </row>
    <row r="4041" ht="15.75">
      <c r="N4041" s="86">
        <f t="shared" si="98"/>
        <v>0</v>
      </c>
    </row>
    <row r="4042" ht="15.75">
      <c r="N4042" s="86">
        <f t="shared" si="98"/>
        <v>0</v>
      </c>
    </row>
    <row r="4043" ht="15.75">
      <c r="N4043" s="86">
        <f t="shared" si="98"/>
        <v>0</v>
      </c>
    </row>
    <row r="4044" ht="15.75">
      <c r="N4044" s="86">
        <f t="shared" si="98"/>
        <v>0</v>
      </c>
    </row>
    <row r="4045" ht="15.75">
      <c r="N4045" s="86">
        <f t="shared" si="98"/>
        <v>0</v>
      </c>
    </row>
    <row r="4046" ht="15.75">
      <c r="N4046" s="86">
        <f t="shared" si="98"/>
        <v>0</v>
      </c>
    </row>
    <row r="4047" ht="15.75">
      <c r="N4047" s="86">
        <f t="shared" si="98"/>
        <v>0</v>
      </c>
    </row>
    <row r="4048" ht="15.75">
      <c r="N4048" s="86">
        <f t="shared" si="98"/>
        <v>0</v>
      </c>
    </row>
    <row r="4049" ht="15.75">
      <c r="N4049" s="86">
        <f t="shared" si="98"/>
        <v>0</v>
      </c>
    </row>
    <row r="4050" ht="15.75">
      <c r="N4050" s="86">
        <f t="shared" si="98"/>
        <v>0</v>
      </c>
    </row>
    <row r="4051" ht="15.75">
      <c r="N4051" s="86">
        <f t="shared" si="98"/>
        <v>0</v>
      </c>
    </row>
    <row r="4052" ht="15.75">
      <c r="N4052" s="86">
        <f t="shared" si="98"/>
        <v>0</v>
      </c>
    </row>
    <row r="4053" ht="15.75">
      <c r="N4053" s="86">
        <f t="shared" si="98"/>
        <v>0</v>
      </c>
    </row>
    <row r="4054" ht="15.75">
      <c r="N4054" s="86">
        <f t="shared" si="98"/>
        <v>0</v>
      </c>
    </row>
    <row r="4055" ht="15.75">
      <c r="N4055" s="86">
        <f t="shared" si="98"/>
        <v>0</v>
      </c>
    </row>
    <row r="4056" ht="15.75">
      <c r="N4056" s="86">
        <f t="shared" si="98"/>
        <v>0</v>
      </c>
    </row>
    <row r="4057" ht="15.75">
      <c r="N4057" s="86">
        <f t="shared" si="98"/>
        <v>0</v>
      </c>
    </row>
    <row r="4058" ht="15.75">
      <c r="N4058" s="86">
        <f t="shared" si="98"/>
        <v>0</v>
      </c>
    </row>
    <row r="4059" ht="15.75">
      <c r="N4059" s="86">
        <f t="shared" si="98"/>
        <v>0</v>
      </c>
    </row>
    <row r="4060" ht="15.75">
      <c r="N4060" s="86">
        <f t="shared" si="98"/>
        <v>0</v>
      </c>
    </row>
    <row r="4061" ht="15.75">
      <c r="N4061" s="86">
        <f t="shared" si="98"/>
        <v>0</v>
      </c>
    </row>
    <row r="4062" ht="15.75">
      <c r="N4062" s="86">
        <f t="shared" si="98"/>
        <v>0</v>
      </c>
    </row>
    <row r="4063" ht="15.75">
      <c r="N4063" s="86">
        <f t="shared" si="98"/>
        <v>0</v>
      </c>
    </row>
    <row r="4064" ht="15.75">
      <c r="N4064" s="86">
        <f t="shared" si="98"/>
        <v>0</v>
      </c>
    </row>
    <row r="4065" ht="15.75">
      <c r="N4065" s="86">
        <f t="shared" si="98"/>
        <v>0</v>
      </c>
    </row>
    <row r="4066" ht="15.75">
      <c r="N4066" s="86">
        <f t="shared" si="98"/>
        <v>0</v>
      </c>
    </row>
    <row r="4067" ht="15.75">
      <c r="N4067" s="86">
        <f t="shared" si="98"/>
        <v>0</v>
      </c>
    </row>
    <row r="4068" ht="15.75">
      <c r="N4068" s="86">
        <f t="shared" si="98"/>
        <v>0</v>
      </c>
    </row>
    <row r="4069" ht="15.75">
      <c r="N4069" s="86">
        <f t="shared" si="98"/>
        <v>0</v>
      </c>
    </row>
    <row r="4070" ht="15.75">
      <c r="N4070" s="86">
        <f t="shared" si="98"/>
        <v>0</v>
      </c>
    </row>
    <row r="4071" ht="15.75">
      <c r="N4071" s="86">
        <f t="shared" si="98"/>
        <v>0</v>
      </c>
    </row>
    <row r="4072" ht="15.75">
      <c r="N4072" s="86">
        <f t="shared" si="98"/>
        <v>0</v>
      </c>
    </row>
    <row r="4073" ht="15.75">
      <c r="N4073" s="86">
        <f t="shared" si="98"/>
        <v>0</v>
      </c>
    </row>
    <row r="4074" ht="15.75">
      <c r="N4074" s="86">
        <f t="shared" si="98"/>
        <v>0</v>
      </c>
    </row>
    <row r="4075" ht="15.75">
      <c r="N4075" s="86">
        <f t="shared" si="98"/>
        <v>0</v>
      </c>
    </row>
    <row r="4076" ht="15.75">
      <c r="N4076" s="86">
        <f t="shared" si="98"/>
        <v>0</v>
      </c>
    </row>
    <row r="4077" ht="15.75">
      <c r="N4077" s="86">
        <f t="shared" si="98"/>
        <v>0</v>
      </c>
    </row>
    <row r="4078" ht="15.75">
      <c r="N4078" s="86">
        <f t="shared" si="98"/>
        <v>0</v>
      </c>
    </row>
    <row r="4079" ht="15.75">
      <c r="N4079" s="86">
        <f t="shared" si="98"/>
        <v>0</v>
      </c>
    </row>
    <row r="4080" ht="15.75">
      <c r="N4080" s="86">
        <f t="shared" si="98"/>
        <v>0</v>
      </c>
    </row>
    <row r="4081" ht="15.75">
      <c r="N4081" s="86">
        <f t="shared" si="98"/>
        <v>0</v>
      </c>
    </row>
    <row r="4082" ht="15.75">
      <c r="N4082" s="86">
        <f t="shared" si="98"/>
        <v>0</v>
      </c>
    </row>
    <row r="4083" ht="15.75">
      <c r="N4083" s="86">
        <f t="shared" si="98"/>
        <v>0</v>
      </c>
    </row>
    <row r="4084" ht="15.75">
      <c r="N4084" s="86">
        <f t="shared" si="98"/>
        <v>0</v>
      </c>
    </row>
    <row r="4085" ht="15.75">
      <c r="N4085" s="86">
        <f t="shared" si="98"/>
        <v>0</v>
      </c>
    </row>
    <row r="4086" ht="15.75">
      <c r="N4086" s="86">
        <f t="shared" si="98"/>
        <v>0</v>
      </c>
    </row>
    <row r="4087" ht="15.75">
      <c r="N4087" s="86">
        <f t="shared" si="98"/>
        <v>0</v>
      </c>
    </row>
    <row r="4088" ht="15.75">
      <c r="N4088" s="86">
        <f t="shared" si="98"/>
        <v>0</v>
      </c>
    </row>
    <row r="4089" ht="15.75">
      <c r="N4089" s="86">
        <f t="shared" si="98"/>
        <v>0</v>
      </c>
    </row>
    <row r="4090" ht="15.75">
      <c r="N4090" s="86">
        <f t="shared" si="98"/>
        <v>0</v>
      </c>
    </row>
    <row r="4091" ht="15.75">
      <c r="N4091" s="86">
        <f t="shared" si="98"/>
        <v>0</v>
      </c>
    </row>
    <row r="4092" ht="15.75">
      <c r="N4092" s="86">
        <f t="shared" si="98"/>
        <v>0</v>
      </c>
    </row>
    <row r="4093" ht="15.75">
      <c r="N4093" s="86">
        <f t="shared" si="98"/>
        <v>0</v>
      </c>
    </row>
    <row r="4094" ht="15.75">
      <c r="N4094" s="86">
        <f t="shared" si="98"/>
        <v>0</v>
      </c>
    </row>
    <row r="4095" ht="15.75">
      <c r="N4095" s="86">
        <f t="shared" si="98"/>
        <v>0</v>
      </c>
    </row>
    <row r="4096" ht="15.75">
      <c r="N4096" s="86">
        <f t="shared" si="98"/>
        <v>0</v>
      </c>
    </row>
    <row r="4097" ht="15.75">
      <c r="N4097" s="86">
        <f t="shared" si="98"/>
        <v>0</v>
      </c>
    </row>
    <row r="4098" ht="15.75">
      <c r="N4098" s="86">
        <f aca="true" t="shared" si="99" ref="N4098:N4161">C4098+F4098</f>
        <v>0</v>
      </c>
    </row>
    <row r="4099" ht="15.75">
      <c r="N4099" s="86">
        <f t="shared" si="99"/>
        <v>0</v>
      </c>
    </row>
    <row r="4100" ht="15.75">
      <c r="N4100" s="86">
        <f t="shared" si="99"/>
        <v>0</v>
      </c>
    </row>
    <row r="4101" ht="15.75">
      <c r="N4101" s="86">
        <f t="shared" si="99"/>
        <v>0</v>
      </c>
    </row>
    <row r="4102" ht="15.75">
      <c r="N4102" s="86">
        <f t="shared" si="99"/>
        <v>0</v>
      </c>
    </row>
    <row r="4103" ht="15.75">
      <c r="N4103" s="86">
        <f t="shared" si="99"/>
        <v>0</v>
      </c>
    </row>
    <row r="4104" ht="15.75">
      <c r="N4104" s="86">
        <f t="shared" si="99"/>
        <v>0</v>
      </c>
    </row>
    <row r="4105" ht="15.75">
      <c r="N4105" s="86">
        <f t="shared" si="99"/>
        <v>0</v>
      </c>
    </row>
    <row r="4106" ht="15.75">
      <c r="N4106" s="86">
        <f t="shared" si="99"/>
        <v>0</v>
      </c>
    </row>
    <row r="4107" ht="15.75">
      <c r="N4107" s="86">
        <f t="shared" si="99"/>
        <v>0</v>
      </c>
    </row>
    <row r="4108" ht="15.75">
      <c r="N4108" s="86">
        <f t="shared" si="99"/>
        <v>0</v>
      </c>
    </row>
    <row r="4109" ht="15.75">
      <c r="N4109" s="86">
        <f t="shared" si="99"/>
        <v>0</v>
      </c>
    </row>
    <row r="4110" ht="15.75">
      <c r="N4110" s="86">
        <f t="shared" si="99"/>
        <v>0</v>
      </c>
    </row>
    <row r="4111" ht="15.75">
      <c r="N4111" s="86">
        <f t="shared" si="99"/>
        <v>0</v>
      </c>
    </row>
    <row r="4112" ht="15.75">
      <c r="N4112" s="86">
        <f t="shared" si="99"/>
        <v>0</v>
      </c>
    </row>
    <row r="4113" ht="15.75">
      <c r="N4113" s="86">
        <f t="shared" si="99"/>
        <v>0</v>
      </c>
    </row>
    <row r="4114" ht="15.75">
      <c r="N4114" s="86">
        <f t="shared" si="99"/>
        <v>0</v>
      </c>
    </row>
    <row r="4115" ht="15.75">
      <c r="N4115" s="86">
        <f t="shared" si="99"/>
        <v>0</v>
      </c>
    </row>
    <row r="4116" ht="15.75">
      <c r="N4116" s="86">
        <f t="shared" si="99"/>
        <v>0</v>
      </c>
    </row>
    <row r="4117" ht="15.75">
      <c r="N4117" s="86">
        <f t="shared" si="99"/>
        <v>0</v>
      </c>
    </row>
    <row r="4118" ht="15.75">
      <c r="N4118" s="86">
        <f t="shared" si="99"/>
        <v>0</v>
      </c>
    </row>
    <row r="4119" ht="15.75">
      <c r="N4119" s="86">
        <f t="shared" si="99"/>
        <v>0</v>
      </c>
    </row>
    <row r="4120" ht="15.75">
      <c r="N4120" s="86">
        <f t="shared" si="99"/>
        <v>0</v>
      </c>
    </row>
    <row r="4121" ht="15.75">
      <c r="N4121" s="86">
        <f t="shared" si="99"/>
        <v>0</v>
      </c>
    </row>
    <row r="4122" ht="15.75">
      <c r="N4122" s="86">
        <f t="shared" si="99"/>
        <v>0</v>
      </c>
    </row>
    <row r="4123" ht="15.75">
      <c r="N4123" s="86">
        <f t="shared" si="99"/>
        <v>0</v>
      </c>
    </row>
    <row r="4124" ht="15.75">
      <c r="N4124" s="86">
        <f t="shared" si="99"/>
        <v>0</v>
      </c>
    </row>
    <row r="4125" ht="15.75">
      <c r="N4125" s="86">
        <f t="shared" si="99"/>
        <v>0</v>
      </c>
    </row>
    <row r="4126" ht="15.75">
      <c r="N4126" s="86">
        <f t="shared" si="99"/>
        <v>0</v>
      </c>
    </row>
    <row r="4127" ht="15.75">
      <c r="N4127" s="86">
        <f t="shared" si="99"/>
        <v>0</v>
      </c>
    </row>
    <row r="4128" ht="15.75">
      <c r="N4128" s="86">
        <f t="shared" si="99"/>
        <v>0</v>
      </c>
    </row>
    <row r="4129" ht="15.75">
      <c r="N4129" s="86">
        <f t="shared" si="99"/>
        <v>0</v>
      </c>
    </row>
    <row r="4130" ht="15.75">
      <c r="N4130" s="86">
        <f t="shared" si="99"/>
        <v>0</v>
      </c>
    </row>
    <row r="4131" ht="15.75">
      <c r="N4131" s="86">
        <f t="shared" si="99"/>
        <v>0</v>
      </c>
    </row>
    <row r="4132" ht="15.75">
      <c r="N4132" s="86">
        <f t="shared" si="99"/>
        <v>0</v>
      </c>
    </row>
    <row r="4133" ht="15.75">
      <c r="N4133" s="86">
        <f t="shared" si="99"/>
        <v>0</v>
      </c>
    </row>
    <row r="4134" ht="15.75">
      <c r="N4134" s="86">
        <f t="shared" si="99"/>
        <v>0</v>
      </c>
    </row>
    <row r="4135" ht="15.75">
      <c r="N4135" s="86">
        <f t="shared" si="99"/>
        <v>0</v>
      </c>
    </row>
    <row r="4136" ht="15.75">
      <c r="N4136" s="86">
        <f t="shared" si="99"/>
        <v>0</v>
      </c>
    </row>
    <row r="4137" ht="15.75">
      <c r="N4137" s="86">
        <f t="shared" si="99"/>
        <v>0</v>
      </c>
    </row>
    <row r="4138" ht="15.75">
      <c r="N4138" s="86">
        <f t="shared" si="99"/>
        <v>0</v>
      </c>
    </row>
    <row r="4139" ht="15.75">
      <c r="N4139" s="86">
        <f t="shared" si="99"/>
        <v>0</v>
      </c>
    </row>
    <row r="4140" ht="15.75">
      <c r="N4140" s="86">
        <f t="shared" si="99"/>
        <v>0</v>
      </c>
    </row>
    <row r="4141" ht="15.75">
      <c r="N4141" s="86">
        <f t="shared" si="99"/>
        <v>0</v>
      </c>
    </row>
    <row r="4142" ht="15.75">
      <c r="N4142" s="86">
        <f t="shared" si="99"/>
        <v>0</v>
      </c>
    </row>
    <row r="4143" ht="15.75">
      <c r="N4143" s="86">
        <f t="shared" si="99"/>
        <v>0</v>
      </c>
    </row>
    <row r="4144" ht="15.75">
      <c r="N4144" s="86">
        <f t="shared" si="99"/>
        <v>0</v>
      </c>
    </row>
    <row r="4145" ht="15.75">
      <c r="N4145" s="86">
        <f t="shared" si="99"/>
        <v>0</v>
      </c>
    </row>
    <row r="4146" ht="15.75">
      <c r="N4146" s="86">
        <f t="shared" si="99"/>
        <v>0</v>
      </c>
    </row>
    <row r="4147" ht="15.75">
      <c r="N4147" s="86">
        <f t="shared" si="99"/>
        <v>0</v>
      </c>
    </row>
    <row r="4148" ht="15.75">
      <c r="N4148" s="86">
        <f t="shared" si="99"/>
        <v>0</v>
      </c>
    </row>
    <row r="4149" ht="15.75">
      <c r="N4149" s="86">
        <f t="shared" si="99"/>
        <v>0</v>
      </c>
    </row>
    <row r="4150" ht="15.75">
      <c r="N4150" s="86">
        <f t="shared" si="99"/>
        <v>0</v>
      </c>
    </row>
    <row r="4151" ht="15.75">
      <c r="N4151" s="86">
        <f t="shared" si="99"/>
        <v>0</v>
      </c>
    </row>
    <row r="4152" ht="15.75">
      <c r="N4152" s="86">
        <f t="shared" si="99"/>
        <v>0</v>
      </c>
    </row>
    <row r="4153" ht="15.75">
      <c r="N4153" s="86">
        <f t="shared" si="99"/>
        <v>0</v>
      </c>
    </row>
    <row r="4154" ht="15.75">
      <c r="N4154" s="86">
        <f t="shared" si="99"/>
        <v>0</v>
      </c>
    </row>
    <row r="4155" ht="15.75">
      <c r="N4155" s="86">
        <f t="shared" si="99"/>
        <v>0</v>
      </c>
    </row>
    <row r="4156" ht="15.75">
      <c r="N4156" s="86">
        <f t="shared" si="99"/>
        <v>0</v>
      </c>
    </row>
    <row r="4157" ht="15.75">
      <c r="N4157" s="86">
        <f t="shared" si="99"/>
        <v>0</v>
      </c>
    </row>
    <row r="4158" ht="15.75">
      <c r="N4158" s="86">
        <f t="shared" si="99"/>
        <v>0</v>
      </c>
    </row>
    <row r="4159" ht="15.75">
      <c r="N4159" s="86">
        <f t="shared" si="99"/>
        <v>0</v>
      </c>
    </row>
    <row r="4160" ht="15.75">
      <c r="N4160" s="86">
        <f t="shared" si="99"/>
        <v>0</v>
      </c>
    </row>
    <row r="4161" ht="15.75">
      <c r="N4161" s="86">
        <f t="shared" si="99"/>
        <v>0</v>
      </c>
    </row>
    <row r="4162" ht="15.75">
      <c r="N4162" s="86">
        <f aca="true" t="shared" si="100" ref="N4162:N4225">C4162+F4162</f>
        <v>0</v>
      </c>
    </row>
    <row r="4163" ht="15.75">
      <c r="N4163" s="86">
        <f t="shared" si="100"/>
        <v>0</v>
      </c>
    </row>
    <row r="4164" ht="15.75">
      <c r="N4164" s="86">
        <f t="shared" si="100"/>
        <v>0</v>
      </c>
    </row>
    <row r="4165" ht="15.75">
      <c r="N4165" s="86">
        <f t="shared" si="100"/>
        <v>0</v>
      </c>
    </row>
    <row r="4166" ht="15.75">
      <c r="N4166" s="86">
        <f t="shared" si="100"/>
        <v>0</v>
      </c>
    </row>
    <row r="4167" ht="15.75">
      <c r="N4167" s="86">
        <f t="shared" si="100"/>
        <v>0</v>
      </c>
    </row>
    <row r="4168" ht="15.75">
      <c r="N4168" s="86">
        <f t="shared" si="100"/>
        <v>0</v>
      </c>
    </row>
    <row r="4169" ht="15.75">
      <c r="N4169" s="86">
        <f t="shared" si="100"/>
        <v>0</v>
      </c>
    </row>
    <row r="4170" ht="15.75">
      <c r="N4170" s="86">
        <f t="shared" si="100"/>
        <v>0</v>
      </c>
    </row>
    <row r="4171" ht="15.75">
      <c r="N4171" s="86">
        <f t="shared" si="100"/>
        <v>0</v>
      </c>
    </row>
    <row r="4172" ht="15.75">
      <c r="N4172" s="86">
        <f t="shared" si="100"/>
        <v>0</v>
      </c>
    </row>
    <row r="4173" ht="15.75">
      <c r="N4173" s="86">
        <f t="shared" si="100"/>
        <v>0</v>
      </c>
    </row>
    <row r="4174" ht="15.75">
      <c r="N4174" s="86">
        <f t="shared" si="100"/>
        <v>0</v>
      </c>
    </row>
    <row r="4175" ht="15.75">
      <c r="N4175" s="86">
        <f t="shared" si="100"/>
        <v>0</v>
      </c>
    </row>
    <row r="4176" ht="15.75">
      <c r="N4176" s="86">
        <f t="shared" si="100"/>
        <v>0</v>
      </c>
    </row>
    <row r="4177" ht="15.75">
      <c r="N4177" s="86">
        <f t="shared" si="100"/>
        <v>0</v>
      </c>
    </row>
    <row r="4178" ht="15.75">
      <c r="N4178" s="86">
        <f t="shared" si="100"/>
        <v>0</v>
      </c>
    </row>
    <row r="4179" ht="15.75">
      <c r="N4179" s="86">
        <f t="shared" si="100"/>
        <v>0</v>
      </c>
    </row>
    <row r="4180" ht="15.75">
      <c r="N4180" s="86">
        <f t="shared" si="100"/>
        <v>0</v>
      </c>
    </row>
    <row r="4181" ht="15.75">
      <c r="N4181" s="86">
        <f t="shared" si="100"/>
        <v>0</v>
      </c>
    </row>
    <row r="4182" ht="15.75">
      <c r="N4182" s="86">
        <f t="shared" si="100"/>
        <v>0</v>
      </c>
    </row>
    <row r="4183" ht="15.75">
      <c r="N4183" s="86">
        <f t="shared" si="100"/>
        <v>0</v>
      </c>
    </row>
    <row r="4184" ht="15.75">
      <c r="N4184" s="86">
        <f t="shared" si="100"/>
        <v>0</v>
      </c>
    </row>
    <row r="4185" ht="15.75">
      <c r="N4185" s="86">
        <f t="shared" si="100"/>
        <v>0</v>
      </c>
    </row>
    <row r="4186" ht="15.75">
      <c r="N4186" s="86">
        <f t="shared" si="100"/>
        <v>0</v>
      </c>
    </row>
    <row r="4187" ht="15.75">
      <c r="N4187" s="86">
        <f t="shared" si="100"/>
        <v>0</v>
      </c>
    </row>
    <row r="4188" ht="15.75">
      <c r="N4188" s="86">
        <f t="shared" si="100"/>
        <v>0</v>
      </c>
    </row>
    <row r="4189" ht="15.75">
      <c r="N4189" s="86">
        <f t="shared" si="100"/>
        <v>0</v>
      </c>
    </row>
    <row r="4190" ht="15.75">
      <c r="N4190" s="86">
        <f t="shared" si="100"/>
        <v>0</v>
      </c>
    </row>
    <row r="4191" ht="15.75">
      <c r="N4191" s="86">
        <f t="shared" si="100"/>
        <v>0</v>
      </c>
    </row>
    <row r="4192" ht="15.75">
      <c r="N4192" s="86">
        <f t="shared" si="100"/>
        <v>0</v>
      </c>
    </row>
    <row r="4193" ht="15.75">
      <c r="N4193" s="86">
        <f t="shared" si="100"/>
        <v>0</v>
      </c>
    </row>
    <row r="4194" ht="15.75">
      <c r="N4194" s="86">
        <f t="shared" si="100"/>
        <v>0</v>
      </c>
    </row>
    <row r="4195" ht="15.75">
      <c r="N4195" s="86">
        <f t="shared" si="100"/>
        <v>0</v>
      </c>
    </row>
    <row r="4196" ht="15.75">
      <c r="N4196" s="86">
        <f t="shared" si="100"/>
        <v>0</v>
      </c>
    </row>
    <row r="4197" ht="15.75">
      <c r="N4197" s="86">
        <f t="shared" si="100"/>
        <v>0</v>
      </c>
    </row>
    <row r="4198" ht="15.75">
      <c r="N4198" s="86">
        <f t="shared" si="100"/>
        <v>0</v>
      </c>
    </row>
    <row r="4199" ht="15.75">
      <c r="N4199" s="86">
        <f t="shared" si="100"/>
        <v>0</v>
      </c>
    </row>
    <row r="4200" ht="15.75">
      <c r="N4200" s="86">
        <f t="shared" si="100"/>
        <v>0</v>
      </c>
    </row>
    <row r="4201" ht="15.75">
      <c r="N4201" s="86">
        <f t="shared" si="100"/>
        <v>0</v>
      </c>
    </row>
    <row r="4202" ht="15.75">
      <c r="N4202" s="86">
        <f t="shared" si="100"/>
        <v>0</v>
      </c>
    </row>
    <row r="4203" ht="15.75">
      <c r="N4203" s="86">
        <f t="shared" si="100"/>
        <v>0</v>
      </c>
    </row>
    <row r="4204" ht="15.75">
      <c r="N4204" s="86">
        <f t="shared" si="100"/>
        <v>0</v>
      </c>
    </row>
    <row r="4205" ht="15.75">
      <c r="N4205" s="86">
        <f t="shared" si="100"/>
        <v>0</v>
      </c>
    </row>
    <row r="4206" ht="15.75">
      <c r="N4206" s="86">
        <f t="shared" si="100"/>
        <v>0</v>
      </c>
    </row>
    <row r="4207" ht="15.75">
      <c r="N4207" s="86">
        <f t="shared" si="100"/>
        <v>0</v>
      </c>
    </row>
    <row r="4208" ht="15.75">
      <c r="N4208" s="86">
        <f t="shared" si="100"/>
        <v>0</v>
      </c>
    </row>
    <row r="4209" ht="15.75">
      <c r="N4209" s="86">
        <f t="shared" si="100"/>
        <v>0</v>
      </c>
    </row>
    <row r="4210" ht="15.75">
      <c r="N4210" s="86">
        <f t="shared" si="100"/>
        <v>0</v>
      </c>
    </row>
    <row r="4211" ht="15.75">
      <c r="N4211" s="86">
        <f t="shared" si="100"/>
        <v>0</v>
      </c>
    </row>
    <row r="4212" ht="15.75">
      <c r="N4212" s="86">
        <f t="shared" si="100"/>
        <v>0</v>
      </c>
    </row>
    <row r="4213" ht="15.75">
      <c r="N4213" s="86">
        <f t="shared" si="100"/>
        <v>0</v>
      </c>
    </row>
    <row r="4214" ht="15.75">
      <c r="N4214" s="86">
        <f t="shared" si="100"/>
        <v>0</v>
      </c>
    </row>
    <row r="4215" ht="15.75">
      <c r="N4215" s="86">
        <f t="shared" si="100"/>
        <v>0</v>
      </c>
    </row>
    <row r="4216" ht="15.75">
      <c r="N4216" s="86">
        <f t="shared" si="100"/>
        <v>0</v>
      </c>
    </row>
    <row r="4217" ht="15.75">
      <c r="N4217" s="86">
        <f t="shared" si="100"/>
        <v>0</v>
      </c>
    </row>
    <row r="4218" ht="15.75">
      <c r="N4218" s="86">
        <f t="shared" si="100"/>
        <v>0</v>
      </c>
    </row>
    <row r="4219" ht="15.75">
      <c r="N4219" s="86">
        <f t="shared" si="100"/>
        <v>0</v>
      </c>
    </row>
    <row r="4220" ht="15.75">
      <c r="N4220" s="86">
        <f t="shared" si="100"/>
        <v>0</v>
      </c>
    </row>
    <row r="4221" ht="15.75">
      <c r="N4221" s="86">
        <f t="shared" si="100"/>
        <v>0</v>
      </c>
    </row>
    <row r="4222" ht="15.75">
      <c r="N4222" s="86">
        <f t="shared" si="100"/>
        <v>0</v>
      </c>
    </row>
    <row r="4223" ht="15.75">
      <c r="N4223" s="86">
        <f t="shared" si="100"/>
        <v>0</v>
      </c>
    </row>
    <row r="4224" ht="15.75">
      <c r="N4224" s="86">
        <f t="shared" si="100"/>
        <v>0</v>
      </c>
    </row>
    <row r="4225" ht="15.75">
      <c r="N4225" s="86">
        <f t="shared" si="100"/>
        <v>0</v>
      </c>
    </row>
    <row r="4226" ht="15.75">
      <c r="N4226" s="86">
        <f>C4226+F4226</f>
        <v>0</v>
      </c>
    </row>
    <row r="4227" ht="15.75">
      <c r="N4227" s="86">
        <f>C4227+F4227</f>
        <v>0</v>
      </c>
    </row>
    <row r="4228" ht="15.75">
      <c r="N4228" s="86">
        <f>C4228+F4228</f>
        <v>0</v>
      </c>
    </row>
    <row r="4229" ht="15.75">
      <c r="N4229" s="86">
        <f>C4229+F4229</f>
        <v>0</v>
      </c>
    </row>
    <row r="4230" ht="15.75">
      <c r="N4230" s="86">
        <f>C4230+F4230</f>
        <v>0</v>
      </c>
    </row>
    <row r="4231" ht="15.75">
      <c r="N4231" s="86">
        <f>C4231+F4231</f>
        <v>0</v>
      </c>
    </row>
    <row r="4232" ht="15.75">
      <c r="N4232" s="86">
        <f>C4232+F4232</f>
        <v>0</v>
      </c>
    </row>
    <row r="4233" ht="15.75">
      <c r="N4233" s="86">
        <f>C4233+F4233</f>
        <v>0</v>
      </c>
    </row>
    <row r="4234" ht="15.75">
      <c r="N4234" s="86">
        <f>C4234+F4234</f>
        <v>0</v>
      </c>
    </row>
    <row r="4235" ht="15.75">
      <c r="N4235" s="86">
        <f>C4235+F4235</f>
        <v>0</v>
      </c>
    </row>
    <row r="4236" ht="15.75">
      <c r="N4236" s="86">
        <f>C4236+F4236</f>
        <v>0</v>
      </c>
    </row>
    <row r="4237" ht="15.75">
      <c r="N4237" s="86">
        <f>C4237+F4237</f>
        <v>0</v>
      </c>
    </row>
    <row r="4238" ht="15.75">
      <c r="N4238" s="86">
        <f>C4238+F4238</f>
        <v>0</v>
      </c>
    </row>
    <row r="4239" ht="15.75">
      <c r="N4239" s="86">
        <f>C4239+F4239</f>
        <v>0</v>
      </c>
    </row>
    <row r="4240" ht="15.75">
      <c r="N4240" s="86">
        <f>C4240+F4240</f>
        <v>0</v>
      </c>
    </row>
    <row r="4241" ht="15.75">
      <c r="N4241" s="86">
        <f>C4241+F4241</f>
        <v>0</v>
      </c>
    </row>
    <row r="4242" ht="15.75">
      <c r="N4242" s="86">
        <f>C4242+F4242</f>
        <v>0</v>
      </c>
    </row>
    <row r="4243" ht="15.75">
      <c r="N4243" s="86">
        <f>C4243+F4243</f>
        <v>0</v>
      </c>
    </row>
    <row r="4244" ht="15.75">
      <c r="N4244" s="86">
        <f>C4244+F4244</f>
        <v>0</v>
      </c>
    </row>
    <row r="4245" ht="15.75">
      <c r="N4245" s="86">
        <f>C4245+F4245</f>
        <v>0</v>
      </c>
    </row>
    <row r="4246" ht="15.75">
      <c r="N4246" s="86">
        <f>C4246+F4246</f>
        <v>0</v>
      </c>
    </row>
    <row r="4247" ht="15.75">
      <c r="N4247" s="86">
        <f>C4247+F4247</f>
        <v>0</v>
      </c>
    </row>
    <row r="4248" ht="15.75">
      <c r="N4248" s="86">
        <f>C4248+F4248</f>
        <v>0</v>
      </c>
    </row>
    <row r="4249" ht="15.75">
      <c r="N4249" s="86">
        <f>C4249+F4249</f>
        <v>0</v>
      </c>
    </row>
    <row r="4250" ht="15.75">
      <c r="N4250" s="86">
        <f>C4250+F4250</f>
        <v>0</v>
      </c>
    </row>
    <row r="4251" ht="15.75">
      <c r="N4251" s="86">
        <f>C4251+F4251</f>
        <v>0</v>
      </c>
    </row>
    <row r="4252" ht="15.75">
      <c r="N4252" s="86">
        <f>C4252+F4252</f>
        <v>0</v>
      </c>
    </row>
    <row r="4253" ht="15.75">
      <c r="N4253" s="86">
        <f>C4253+F4253</f>
        <v>0</v>
      </c>
    </row>
    <row r="4254" ht="15.75">
      <c r="N4254" s="86">
        <f>C4254+F4254</f>
        <v>0</v>
      </c>
    </row>
    <row r="4255" ht="15.75">
      <c r="N4255" s="86">
        <f>C4255+F4255</f>
        <v>0</v>
      </c>
    </row>
    <row r="4256" ht="15.75">
      <c r="N4256" s="86">
        <f>C4256+F4256</f>
        <v>0</v>
      </c>
    </row>
  </sheetData>
  <mergeCells count="23">
    <mergeCell ref="B130:D130"/>
    <mergeCell ref="G130:H130"/>
    <mergeCell ref="L130:M130"/>
    <mergeCell ref="L3:N3"/>
    <mergeCell ref="D9:D10"/>
    <mergeCell ref="E9:E10"/>
    <mergeCell ref="H9:H10"/>
    <mergeCell ref="I9:I10"/>
    <mergeCell ref="G8:G10"/>
    <mergeCell ref="H8:I8"/>
    <mergeCell ref="J8:J10"/>
    <mergeCell ref="K8:L8"/>
    <mergeCell ref="K9:K10"/>
    <mergeCell ref="A4:M4"/>
    <mergeCell ref="A5:M5"/>
    <mergeCell ref="C7:E7"/>
    <mergeCell ref="F7:L7"/>
    <mergeCell ref="M7:M10"/>
    <mergeCell ref="A8:A10"/>
    <mergeCell ref="B8:B10"/>
    <mergeCell ref="C8:C10"/>
    <mergeCell ref="D8:E8"/>
    <mergeCell ref="F8:F10"/>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D363"/>
  <sheetViews>
    <sheetView workbookViewId="0" topLeftCell="B1">
      <selection activeCell="A1" sqref="A1:IV16384"/>
    </sheetView>
  </sheetViews>
  <sheetFormatPr defaultColWidth="9.33203125" defaultRowHeight="12.75"/>
  <cols>
    <col min="1" max="1" width="13.33203125" style="351" customWidth="1"/>
    <col min="2" max="2" width="14.16015625" style="137" customWidth="1"/>
    <col min="3" max="3" width="48.16015625" style="418" customWidth="1"/>
    <col min="4" max="4" width="21.5" style="139" customWidth="1"/>
    <col min="5" max="5" width="18.83203125" style="351" customWidth="1"/>
    <col min="6" max="6" width="16.16015625" style="351" customWidth="1"/>
    <col min="7" max="7" width="18" style="140" customWidth="1"/>
    <col min="8" max="8" width="17.16015625" style="351" customWidth="1"/>
    <col min="9" max="9" width="14.66015625" style="351" customWidth="1"/>
    <col min="10" max="10" width="14.33203125" style="351" customWidth="1"/>
    <col min="11" max="12" width="18.5" style="351" bestFit="1" customWidth="1"/>
    <col min="13" max="13" width="20" style="351" customWidth="1"/>
    <col min="14" max="14" width="21" style="139" bestFit="1" customWidth="1"/>
    <col min="15" max="16384" width="9.33203125" style="351" customWidth="1"/>
  </cols>
  <sheetData>
    <row r="1" ht="12.75">
      <c r="M1" s="419" t="s">
        <v>569</v>
      </c>
    </row>
    <row r="2" spans="2:13" ht="12.75">
      <c r="B2" s="141"/>
      <c r="C2" s="420"/>
      <c r="D2" s="143"/>
      <c r="M2" s="351" t="s">
        <v>159</v>
      </c>
    </row>
    <row r="3" spans="2:13" ht="12.75">
      <c r="B3" s="141"/>
      <c r="C3" s="420"/>
      <c r="D3" s="143"/>
      <c r="M3" s="351" t="s">
        <v>570</v>
      </c>
    </row>
    <row r="4" spans="2:13" ht="12.75">
      <c r="B4" s="141"/>
      <c r="C4" s="420"/>
      <c r="D4" s="143"/>
      <c r="M4" s="419" t="s">
        <v>571</v>
      </c>
    </row>
    <row r="5" spans="2:14" ht="20.25">
      <c r="B5" s="144" t="s">
        <v>572</v>
      </c>
      <c r="C5" s="144"/>
      <c r="D5" s="144"/>
      <c r="E5" s="144"/>
      <c r="F5" s="144"/>
      <c r="G5" s="144"/>
      <c r="H5" s="144"/>
      <c r="I5" s="144"/>
      <c r="J5" s="144"/>
      <c r="K5" s="144"/>
      <c r="L5" s="144"/>
      <c r="M5" s="144"/>
      <c r="N5" s="144"/>
    </row>
    <row r="6" spans="2:14" ht="20.25">
      <c r="B6" s="144" t="s">
        <v>396</v>
      </c>
      <c r="C6" s="144"/>
      <c r="D6" s="144"/>
      <c r="E6" s="144"/>
      <c r="F6" s="144"/>
      <c r="G6" s="144"/>
      <c r="H6" s="144"/>
      <c r="I6" s="144"/>
      <c r="J6" s="144"/>
      <c r="K6" s="144"/>
      <c r="L6" s="144"/>
      <c r="M6" s="144"/>
      <c r="N6" s="144"/>
    </row>
    <row r="7" spans="2:14" ht="12.75">
      <c r="B7" s="145"/>
      <c r="C7" s="420"/>
      <c r="N7" s="146" t="s">
        <v>397</v>
      </c>
    </row>
    <row r="8" spans="1:14" ht="55.5" customHeight="1">
      <c r="A8" s="421" t="s">
        <v>573</v>
      </c>
      <c r="B8" s="147" t="s">
        <v>398</v>
      </c>
      <c r="C8" s="148" t="s">
        <v>399</v>
      </c>
      <c r="D8" s="149" t="s">
        <v>214</v>
      </c>
      <c r="E8" s="149"/>
      <c r="F8" s="149"/>
      <c r="G8" s="149" t="s">
        <v>215</v>
      </c>
      <c r="H8" s="149"/>
      <c r="I8" s="149"/>
      <c r="J8" s="149"/>
      <c r="K8" s="149"/>
      <c r="L8" s="149"/>
      <c r="M8" s="149"/>
      <c r="N8" s="77" t="s">
        <v>216</v>
      </c>
    </row>
    <row r="9" spans="1:14" ht="14.25" customHeight="1">
      <c r="A9" s="422"/>
      <c r="B9" s="150" t="s">
        <v>574</v>
      </c>
      <c r="C9" s="151" t="s">
        <v>575</v>
      </c>
      <c r="D9" s="76" t="s">
        <v>217</v>
      </c>
      <c r="E9" s="76" t="s">
        <v>218</v>
      </c>
      <c r="F9" s="76"/>
      <c r="G9" s="76" t="s">
        <v>217</v>
      </c>
      <c r="H9" s="78" t="s">
        <v>219</v>
      </c>
      <c r="I9" s="76" t="s">
        <v>218</v>
      </c>
      <c r="J9" s="76"/>
      <c r="K9" s="78" t="s">
        <v>220</v>
      </c>
      <c r="L9" s="78" t="s">
        <v>218</v>
      </c>
      <c r="M9" s="78"/>
      <c r="N9" s="77"/>
    </row>
    <row r="10" spans="1:14" ht="13.5" customHeight="1">
      <c r="A10" s="422"/>
      <c r="B10" s="150"/>
      <c r="C10" s="151"/>
      <c r="D10" s="76"/>
      <c r="E10" s="78" t="s">
        <v>221</v>
      </c>
      <c r="F10" s="78" t="s">
        <v>222</v>
      </c>
      <c r="G10" s="76"/>
      <c r="H10" s="78"/>
      <c r="I10" s="78" t="s">
        <v>221</v>
      </c>
      <c r="J10" s="78" t="s">
        <v>222</v>
      </c>
      <c r="K10" s="78"/>
      <c r="L10" s="78" t="s">
        <v>223</v>
      </c>
      <c r="M10" s="79" t="s">
        <v>218</v>
      </c>
      <c r="N10" s="77"/>
    </row>
    <row r="11" spans="1:14" ht="162.75" customHeight="1">
      <c r="A11" s="423"/>
      <c r="B11" s="150"/>
      <c r="C11" s="151"/>
      <c r="D11" s="76"/>
      <c r="E11" s="78"/>
      <c r="F11" s="78"/>
      <c r="G11" s="76"/>
      <c r="H11" s="78"/>
      <c r="I11" s="78"/>
      <c r="J11" s="78"/>
      <c r="K11" s="78"/>
      <c r="L11" s="78"/>
      <c r="M11" s="152" t="s">
        <v>224</v>
      </c>
      <c r="N11" s="77"/>
    </row>
    <row r="12" spans="1:14" ht="25.5" customHeight="1">
      <c r="A12" s="153" t="s">
        <v>576</v>
      </c>
      <c r="B12" s="153" t="s">
        <v>577</v>
      </c>
      <c r="C12" s="154">
        <v>3</v>
      </c>
      <c r="D12" s="155">
        <v>4</v>
      </c>
      <c r="E12" s="155">
        <v>5</v>
      </c>
      <c r="F12" s="155">
        <v>6</v>
      </c>
      <c r="G12" s="155">
        <v>7</v>
      </c>
      <c r="H12" s="155">
        <v>8</v>
      </c>
      <c r="I12" s="155">
        <v>9</v>
      </c>
      <c r="J12" s="155">
        <v>10</v>
      </c>
      <c r="K12" s="155">
        <v>11</v>
      </c>
      <c r="L12" s="155">
        <v>12</v>
      </c>
      <c r="M12" s="155">
        <v>13</v>
      </c>
      <c r="N12" s="155" t="s">
        <v>578</v>
      </c>
    </row>
    <row r="13" spans="1:14" s="99" customFormat="1" ht="24.75" customHeight="1">
      <c r="A13" s="156" t="s">
        <v>579</v>
      </c>
      <c r="B13" s="156" t="s">
        <v>400</v>
      </c>
      <c r="C13" s="157" t="s">
        <v>401</v>
      </c>
      <c r="D13" s="424">
        <f>D15</f>
        <v>4546400</v>
      </c>
      <c r="E13" s="424">
        <f aca="true" t="shared" si="0" ref="E13:M13">E15</f>
        <v>2162000</v>
      </c>
      <c r="F13" s="424">
        <f t="shared" si="0"/>
        <v>845000</v>
      </c>
      <c r="G13" s="424">
        <f t="shared" si="0"/>
        <v>0</v>
      </c>
      <c r="H13" s="424">
        <f t="shared" si="0"/>
        <v>0</v>
      </c>
      <c r="I13" s="424">
        <f t="shared" si="0"/>
        <v>0</v>
      </c>
      <c r="J13" s="424">
        <f t="shared" si="0"/>
        <v>0</v>
      </c>
      <c r="K13" s="424">
        <f t="shared" si="0"/>
        <v>0</v>
      </c>
      <c r="L13" s="424">
        <f t="shared" si="0"/>
        <v>0</v>
      </c>
      <c r="M13" s="424">
        <f t="shared" si="0"/>
        <v>0</v>
      </c>
      <c r="N13" s="424">
        <f>D13+G13</f>
        <v>4546400</v>
      </c>
    </row>
    <row r="14" spans="1:14" s="99" customFormat="1" ht="24.75" customHeight="1">
      <c r="A14" s="156" t="s">
        <v>580</v>
      </c>
      <c r="B14" s="156" t="s">
        <v>400</v>
      </c>
      <c r="C14" s="157" t="s">
        <v>401</v>
      </c>
      <c r="D14" s="424">
        <f>D13</f>
        <v>4546400</v>
      </c>
      <c r="E14" s="424">
        <f aca="true" t="shared" si="1" ref="E14:N14">E13</f>
        <v>2162000</v>
      </c>
      <c r="F14" s="424">
        <f t="shared" si="1"/>
        <v>845000</v>
      </c>
      <c r="G14" s="424">
        <f t="shared" si="1"/>
        <v>0</v>
      </c>
      <c r="H14" s="424">
        <f t="shared" si="1"/>
        <v>0</v>
      </c>
      <c r="I14" s="424">
        <f t="shared" si="1"/>
        <v>0</v>
      </c>
      <c r="J14" s="424">
        <f t="shared" si="1"/>
        <v>0</v>
      </c>
      <c r="K14" s="424">
        <f t="shared" si="1"/>
        <v>0</v>
      </c>
      <c r="L14" s="424">
        <f t="shared" si="1"/>
        <v>0</v>
      </c>
      <c r="M14" s="424">
        <f t="shared" si="1"/>
        <v>0</v>
      </c>
      <c r="N14" s="424">
        <f t="shared" si="1"/>
        <v>4546400</v>
      </c>
    </row>
    <row r="15" spans="1:14" s="428" customFormat="1" ht="94.5">
      <c r="A15" s="87" t="s">
        <v>581</v>
      </c>
      <c r="B15" s="87" t="s">
        <v>228</v>
      </c>
      <c r="C15" s="107" t="s">
        <v>582</v>
      </c>
      <c r="D15" s="425">
        <v>4546400</v>
      </c>
      <c r="E15" s="426">
        <v>2162000</v>
      </c>
      <c r="F15" s="426">
        <v>845000</v>
      </c>
      <c r="G15" s="427">
        <f>H15+K15</f>
        <v>0</v>
      </c>
      <c r="H15" s="426"/>
      <c r="I15" s="426"/>
      <c r="J15" s="426"/>
      <c r="K15" s="426"/>
      <c r="L15" s="426"/>
      <c r="M15" s="426"/>
      <c r="N15" s="427">
        <f>SUM(G15,D15)</f>
        <v>4546400</v>
      </c>
    </row>
    <row r="16" spans="1:14" s="428" customFormat="1" ht="23.25" customHeight="1">
      <c r="A16" s="156" t="s">
        <v>583</v>
      </c>
      <c r="B16" s="156" t="s">
        <v>584</v>
      </c>
      <c r="C16" s="157" t="s">
        <v>585</v>
      </c>
      <c r="D16" s="424">
        <f>D18</f>
        <v>20000</v>
      </c>
      <c r="E16" s="424"/>
      <c r="F16" s="424"/>
      <c r="G16" s="424"/>
      <c r="H16" s="424"/>
      <c r="I16" s="424"/>
      <c r="J16" s="424"/>
      <c r="K16" s="424"/>
      <c r="L16" s="424"/>
      <c r="M16" s="424"/>
      <c r="N16" s="424">
        <f>D16+G16</f>
        <v>20000</v>
      </c>
    </row>
    <row r="17" spans="1:14" s="428" customFormat="1" ht="16.5">
      <c r="A17" s="156" t="s">
        <v>586</v>
      </c>
      <c r="B17" s="156" t="s">
        <v>584</v>
      </c>
      <c r="C17" s="157" t="s">
        <v>585</v>
      </c>
      <c r="D17" s="424">
        <f>D16</f>
        <v>20000</v>
      </c>
      <c r="E17" s="424">
        <f aca="true" t="shared" si="2" ref="E17:N17">E16</f>
        <v>0</v>
      </c>
      <c r="F17" s="424">
        <f t="shared" si="2"/>
        <v>0</v>
      </c>
      <c r="G17" s="424">
        <f t="shared" si="2"/>
        <v>0</v>
      </c>
      <c r="H17" s="424">
        <f t="shared" si="2"/>
        <v>0</v>
      </c>
      <c r="I17" s="424">
        <f t="shared" si="2"/>
        <v>0</v>
      </c>
      <c r="J17" s="424">
        <f t="shared" si="2"/>
        <v>0</v>
      </c>
      <c r="K17" s="424">
        <f t="shared" si="2"/>
        <v>0</v>
      </c>
      <c r="L17" s="424">
        <f t="shared" si="2"/>
        <v>0</v>
      </c>
      <c r="M17" s="424">
        <f t="shared" si="2"/>
        <v>0</v>
      </c>
      <c r="N17" s="424">
        <f t="shared" si="2"/>
        <v>20000</v>
      </c>
    </row>
    <row r="18" spans="1:14" s="428" customFormat="1" ht="16.5">
      <c r="A18" s="87" t="s">
        <v>587</v>
      </c>
      <c r="B18" s="87" t="s">
        <v>374</v>
      </c>
      <c r="C18" s="107" t="s">
        <v>375</v>
      </c>
      <c r="D18" s="425">
        <f>D19</f>
        <v>20000</v>
      </c>
      <c r="E18" s="426"/>
      <c r="F18" s="426"/>
      <c r="G18" s="427"/>
      <c r="H18" s="426"/>
      <c r="I18" s="426"/>
      <c r="J18" s="426"/>
      <c r="K18" s="426"/>
      <c r="L18" s="426"/>
      <c r="M18" s="426"/>
      <c r="N18" s="427">
        <f>SUM(G18,D18)</f>
        <v>20000</v>
      </c>
    </row>
    <row r="19" spans="1:14" s="428" customFormat="1" ht="31.5" customHeight="1">
      <c r="A19" s="429"/>
      <c r="B19" s="159"/>
      <c r="C19" s="107" t="s">
        <v>588</v>
      </c>
      <c r="D19" s="425">
        <v>20000</v>
      </c>
      <c r="E19" s="426"/>
      <c r="F19" s="426"/>
      <c r="G19" s="427"/>
      <c r="H19" s="426"/>
      <c r="I19" s="426"/>
      <c r="J19" s="426"/>
      <c r="K19" s="426"/>
      <c r="L19" s="426"/>
      <c r="M19" s="426"/>
      <c r="N19" s="427">
        <f>SUM(G19,D19)</f>
        <v>20000</v>
      </c>
    </row>
    <row r="20" spans="1:14" s="430" customFormat="1" ht="47.25">
      <c r="A20" s="156" t="s">
        <v>589</v>
      </c>
      <c r="B20" s="156" t="s">
        <v>402</v>
      </c>
      <c r="C20" s="176" t="s">
        <v>590</v>
      </c>
      <c r="D20" s="424">
        <f>D22</f>
        <v>310000</v>
      </c>
      <c r="E20" s="424">
        <f aca="true" t="shared" si="3" ref="E20:M20">E22</f>
        <v>144200</v>
      </c>
      <c r="F20" s="424">
        <f t="shared" si="3"/>
        <v>12000</v>
      </c>
      <c r="G20" s="424">
        <f t="shared" si="3"/>
        <v>0</v>
      </c>
      <c r="H20" s="424">
        <f t="shared" si="3"/>
        <v>0</v>
      </c>
      <c r="I20" s="424">
        <f t="shared" si="3"/>
        <v>0</v>
      </c>
      <c r="J20" s="424">
        <f t="shared" si="3"/>
        <v>0</v>
      </c>
      <c r="K20" s="424">
        <f t="shared" si="3"/>
        <v>0</v>
      </c>
      <c r="L20" s="424">
        <f t="shared" si="3"/>
        <v>0</v>
      </c>
      <c r="M20" s="424">
        <f t="shared" si="3"/>
        <v>0</v>
      </c>
      <c r="N20" s="424">
        <f>H20+D20</f>
        <v>310000</v>
      </c>
    </row>
    <row r="21" spans="1:14" s="430" customFormat="1" ht="47.25">
      <c r="A21" s="156" t="s">
        <v>591</v>
      </c>
      <c r="B21" s="156" t="s">
        <v>402</v>
      </c>
      <c r="C21" s="176" t="s">
        <v>590</v>
      </c>
      <c r="D21" s="424">
        <f>D20</f>
        <v>310000</v>
      </c>
      <c r="E21" s="424">
        <f aca="true" t="shared" si="4" ref="E21:N21">E20</f>
        <v>144200</v>
      </c>
      <c r="F21" s="424">
        <f t="shared" si="4"/>
        <v>12000</v>
      </c>
      <c r="G21" s="424">
        <f t="shared" si="4"/>
        <v>0</v>
      </c>
      <c r="H21" s="424">
        <f t="shared" si="4"/>
        <v>0</v>
      </c>
      <c r="I21" s="424">
        <f t="shared" si="4"/>
        <v>0</v>
      </c>
      <c r="J21" s="424">
        <f t="shared" si="4"/>
        <v>0</v>
      </c>
      <c r="K21" s="424">
        <f t="shared" si="4"/>
        <v>0</v>
      </c>
      <c r="L21" s="424">
        <f t="shared" si="4"/>
        <v>0</v>
      </c>
      <c r="M21" s="424">
        <f t="shared" si="4"/>
        <v>0</v>
      </c>
      <c r="N21" s="424">
        <f t="shared" si="4"/>
        <v>310000</v>
      </c>
    </row>
    <row r="22" spans="1:14" ht="54" customHeight="1">
      <c r="A22" s="87" t="s">
        <v>592</v>
      </c>
      <c r="B22" s="87" t="s">
        <v>374</v>
      </c>
      <c r="C22" s="431" t="s">
        <v>404</v>
      </c>
      <c r="D22" s="432">
        <v>310000</v>
      </c>
      <c r="E22" s="433">
        <v>144200</v>
      </c>
      <c r="F22" s="433">
        <v>12000</v>
      </c>
      <c r="G22" s="434"/>
      <c r="H22" s="435">
        <f>I22+K22</f>
        <v>0</v>
      </c>
      <c r="I22" s="433"/>
      <c r="J22" s="433"/>
      <c r="K22" s="433"/>
      <c r="L22" s="433"/>
      <c r="M22" s="433"/>
      <c r="N22" s="427">
        <f aca="true" t="shared" si="5" ref="N22:N53">SUM(G22,D22)</f>
        <v>310000</v>
      </c>
    </row>
    <row r="23" spans="1:14" s="99" customFormat="1" ht="31.5">
      <c r="A23" s="156" t="s">
        <v>593</v>
      </c>
      <c r="B23" s="156" t="s">
        <v>405</v>
      </c>
      <c r="C23" s="162" t="s">
        <v>406</v>
      </c>
      <c r="D23" s="424">
        <f>D25+D26+D27+D28+D29+D30+D31+D32+D33+D41+D42+D43+D44+D52+D53</f>
        <v>273515600</v>
      </c>
      <c r="E23" s="424">
        <f aca="true" t="shared" si="6" ref="E23:M23">E25+E26+E27+E28+E29+E30+E31+E32+E33+E41+E42+E43+E44+E52+E53</f>
        <v>130598000</v>
      </c>
      <c r="F23" s="424">
        <f t="shared" si="6"/>
        <v>26155100</v>
      </c>
      <c r="G23" s="424">
        <f t="shared" si="6"/>
        <v>16873239</v>
      </c>
      <c r="H23" s="424">
        <f t="shared" si="6"/>
        <v>5511839</v>
      </c>
      <c r="I23" s="424">
        <f t="shared" si="6"/>
        <v>1485600</v>
      </c>
      <c r="J23" s="424">
        <f t="shared" si="6"/>
        <v>361100</v>
      </c>
      <c r="K23" s="424">
        <f t="shared" si="6"/>
        <v>11361400</v>
      </c>
      <c r="L23" s="424">
        <f t="shared" si="6"/>
        <v>10918000</v>
      </c>
      <c r="M23" s="424">
        <f t="shared" si="6"/>
        <v>10918000</v>
      </c>
      <c r="N23" s="424">
        <f>SUM(G23,D23)</f>
        <v>290388839</v>
      </c>
    </row>
    <row r="24" spans="1:14" s="99" customFormat="1" ht="31.5">
      <c r="A24" s="156">
        <v>1010000</v>
      </c>
      <c r="B24" s="156" t="s">
        <v>405</v>
      </c>
      <c r="C24" s="162" t="s">
        <v>406</v>
      </c>
      <c r="D24" s="424">
        <f>D23</f>
        <v>273515600</v>
      </c>
      <c r="E24" s="424">
        <f aca="true" t="shared" si="7" ref="E24:M24">E23</f>
        <v>130598000</v>
      </c>
      <c r="F24" s="424">
        <f t="shared" si="7"/>
        <v>26155100</v>
      </c>
      <c r="G24" s="424">
        <f t="shared" si="7"/>
        <v>16873239</v>
      </c>
      <c r="H24" s="424">
        <f t="shared" si="7"/>
        <v>5511839</v>
      </c>
      <c r="I24" s="424">
        <f t="shared" si="7"/>
        <v>1485600</v>
      </c>
      <c r="J24" s="424">
        <f t="shared" si="7"/>
        <v>361100</v>
      </c>
      <c r="K24" s="424">
        <f t="shared" si="7"/>
        <v>11361400</v>
      </c>
      <c r="L24" s="424">
        <f t="shared" si="7"/>
        <v>10918000</v>
      </c>
      <c r="M24" s="424">
        <f t="shared" si="7"/>
        <v>10918000</v>
      </c>
      <c r="N24" s="424">
        <f>SUM(G24,D24)</f>
        <v>290388839</v>
      </c>
    </row>
    <row r="25" spans="1:14" ht="63">
      <c r="A25" s="87" t="s">
        <v>594</v>
      </c>
      <c r="B25" s="87" t="s">
        <v>595</v>
      </c>
      <c r="C25" s="95" t="s">
        <v>596</v>
      </c>
      <c r="D25" s="434">
        <v>23917000</v>
      </c>
      <c r="E25" s="436">
        <v>11407000</v>
      </c>
      <c r="F25" s="436">
        <v>2511000</v>
      </c>
      <c r="G25" s="434">
        <f>SUM(H25,K25)</f>
        <v>948500</v>
      </c>
      <c r="H25" s="436">
        <v>122000</v>
      </c>
      <c r="I25" s="436"/>
      <c r="J25" s="436"/>
      <c r="K25" s="436">
        <v>826500</v>
      </c>
      <c r="L25" s="436">
        <v>826500</v>
      </c>
      <c r="M25" s="436">
        <v>826500</v>
      </c>
      <c r="N25" s="434">
        <f t="shared" si="5"/>
        <v>24865500</v>
      </c>
    </row>
    <row r="26" spans="1:14" ht="63">
      <c r="A26" s="87" t="s">
        <v>597</v>
      </c>
      <c r="B26" s="87" t="s">
        <v>598</v>
      </c>
      <c r="C26" s="95" t="s">
        <v>599</v>
      </c>
      <c r="D26" s="434">
        <v>7382700</v>
      </c>
      <c r="E26" s="436">
        <v>2963000</v>
      </c>
      <c r="F26" s="436">
        <v>1399000</v>
      </c>
      <c r="G26" s="434">
        <f aca="true" t="shared" si="8" ref="G26:G53">SUM(H26,K26)</f>
        <v>50150</v>
      </c>
      <c r="H26" s="436">
        <v>2150</v>
      </c>
      <c r="I26" s="436"/>
      <c r="J26" s="436"/>
      <c r="K26" s="436">
        <v>48000</v>
      </c>
      <c r="L26" s="436">
        <v>48000</v>
      </c>
      <c r="M26" s="436">
        <v>48000</v>
      </c>
      <c r="N26" s="434">
        <f t="shared" si="5"/>
        <v>7432850</v>
      </c>
    </row>
    <row r="27" spans="1:14" ht="31.5">
      <c r="A27" s="87" t="s">
        <v>600</v>
      </c>
      <c r="B27" s="87" t="s">
        <v>601</v>
      </c>
      <c r="C27" s="95" t="s">
        <v>602</v>
      </c>
      <c r="D27" s="434">
        <v>6705800</v>
      </c>
      <c r="E27" s="436">
        <v>3242000</v>
      </c>
      <c r="F27" s="436">
        <v>566000</v>
      </c>
      <c r="G27" s="434">
        <f t="shared" si="8"/>
        <v>37000</v>
      </c>
      <c r="H27" s="436">
        <v>1500</v>
      </c>
      <c r="I27" s="436"/>
      <c r="J27" s="436"/>
      <c r="K27" s="436">
        <v>35500</v>
      </c>
      <c r="L27" s="436">
        <v>35500</v>
      </c>
      <c r="M27" s="436">
        <v>35500</v>
      </c>
      <c r="N27" s="434">
        <f t="shared" si="5"/>
        <v>6742800</v>
      </c>
    </row>
    <row r="28" spans="1:14" ht="94.5">
      <c r="A28" s="87" t="s">
        <v>603</v>
      </c>
      <c r="B28" s="87" t="s">
        <v>604</v>
      </c>
      <c r="C28" s="95" t="s">
        <v>605</v>
      </c>
      <c r="D28" s="434">
        <v>78246500</v>
      </c>
      <c r="E28" s="436">
        <v>43797000</v>
      </c>
      <c r="F28" s="436">
        <v>5459000</v>
      </c>
      <c r="G28" s="434">
        <f t="shared" si="8"/>
        <v>3107149</v>
      </c>
      <c r="H28" s="436">
        <v>118149</v>
      </c>
      <c r="I28" s="436">
        <v>10000</v>
      </c>
      <c r="J28" s="436">
        <v>700</v>
      </c>
      <c r="K28" s="436">
        <v>2989000</v>
      </c>
      <c r="L28" s="436">
        <v>2989000</v>
      </c>
      <c r="M28" s="436">
        <v>2989000</v>
      </c>
      <c r="N28" s="434">
        <f t="shared" si="5"/>
        <v>81353649</v>
      </c>
    </row>
    <row r="29" spans="1:14" ht="16.5">
      <c r="A29" s="87" t="s">
        <v>606</v>
      </c>
      <c r="B29" s="87" t="s">
        <v>607</v>
      </c>
      <c r="C29" s="95" t="s">
        <v>608</v>
      </c>
      <c r="D29" s="434">
        <v>16274800</v>
      </c>
      <c r="E29" s="436">
        <v>6704000</v>
      </c>
      <c r="F29" s="436">
        <v>1831000</v>
      </c>
      <c r="G29" s="434">
        <f t="shared" si="8"/>
        <v>514000</v>
      </c>
      <c r="H29" s="436"/>
      <c r="I29" s="436"/>
      <c r="J29" s="436"/>
      <c r="K29" s="436">
        <v>514000</v>
      </c>
      <c r="L29" s="436">
        <v>514000</v>
      </c>
      <c r="M29" s="436">
        <v>514000</v>
      </c>
      <c r="N29" s="434">
        <f t="shared" si="5"/>
        <v>16788800</v>
      </c>
    </row>
    <row r="30" spans="1:14" ht="47.25">
      <c r="A30" s="87" t="s">
        <v>609</v>
      </c>
      <c r="B30" s="87" t="s">
        <v>610</v>
      </c>
      <c r="C30" s="95" t="s">
        <v>611</v>
      </c>
      <c r="D30" s="434">
        <v>7970100</v>
      </c>
      <c r="E30" s="436">
        <v>4840000</v>
      </c>
      <c r="F30" s="436">
        <v>387000</v>
      </c>
      <c r="G30" s="434">
        <f t="shared" si="8"/>
        <v>198500</v>
      </c>
      <c r="H30" s="436">
        <v>2500</v>
      </c>
      <c r="I30" s="436"/>
      <c r="J30" s="436"/>
      <c r="K30" s="436">
        <v>196000</v>
      </c>
      <c r="L30" s="436">
        <v>196000</v>
      </c>
      <c r="M30" s="436">
        <v>196000</v>
      </c>
      <c r="N30" s="434">
        <f t="shared" si="5"/>
        <v>8168600</v>
      </c>
    </row>
    <row r="31" spans="1:14" ht="31.5">
      <c r="A31" s="87" t="s">
        <v>612</v>
      </c>
      <c r="B31" s="87" t="s">
        <v>242</v>
      </c>
      <c r="C31" s="95" t="s">
        <v>613</v>
      </c>
      <c r="D31" s="434">
        <v>107581400</v>
      </c>
      <c r="E31" s="436">
        <v>44227900</v>
      </c>
      <c r="F31" s="436">
        <v>12201400</v>
      </c>
      <c r="G31" s="434">
        <f t="shared" si="8"/>
        <v>9966400</v>
      </c>
      <c r="H31" s="436">
        <v>4755500</v>
      </c>
      <c r="I31" s="436">
        <v>1413200</v>
      </c>
      <c r="J31" s="436">
        <v>352400</v>
      </c>
      <c r="K31" s="436">
        <v>5210900</v>
      </c>
      <c r="L31" s="436">
        <v>4767500</v>
      </c>
      <c r="M31" s="436">
        <v>4767500</v>
      </c>
      <c r="N31" s="434">
        <f t="shared" si="5"/>
        <v>117547800</v>
      </c>
    </row>
    <row r="32" spans="1:14" ht="78.75">
      <c r="A32" s="87" t="s">
        <v>614</v>
      </c>
      <c r="B32" s="87" t="s">
        <v>247</v>
      </c>
      <c r="C32" s="95" t="s">
        <v>615</v>
      </c>
      <c r="D32" s="434">
        <v>16065400</v>
      </c>
      <c r="E32" s="436">
        <v>9935000</v>
      </c>
      <c r="F32" s="436">
        <v>1353000</v>
      </c>
      <c r="G32" s="434">
        <f t="shared" si="8"/>
        <v>747340</v>
      </c>
      <c r="H32" s="436">
        <v>510040</v>
      </c>
      <c r="I32" s="436">
        <v>62400</v>
      </c>
      <c r="J32" s="436">
        <v>8000</v>
      </c>
      <c r="K32" s="436">
        <v>237300</v>
      </c>
      <c r="L32" s="436">
        <v>237300</v>
      </c>
      <c r="M32" s="436">
        <v>237300</v>
      </c>
      <c r="N32" s="434">
        <f t="shared" si="5"/>
        <v>16812740</v>
      </c>
    </row>
    <row r="33" spans="1:14" ht="47.25">
      <c r="A33" s="87" t="s">
        <v>616</v>
      </c>
      <c r="B33" s="87" t="s">
        <v>617</v>
      </c>
      <c r="C33" s="95" t="s">
        <v>618</v>
      </c>
      <c r="D33" s="434">
        <f>D34+D35+D36+D37+D38+D39+D40</f>
        <v>682900</v>
      </c>
      <c r="E33" s="437">
        <f aca="true" t="shared" si="9" ref="E33:M33">E34+E35+E36+E37+E38+E39+E40</f>
        <v>110000</v>
      </c>
      <c r="F33" s="434">
        <f t="shared" si="9"/>
        <v>0</v>
      </c>
      <c r="G33" s="434">
        <f t="shared" si="8"/>
        <v>0</v>
      </c>
      <c r="H33" s="434">
        <f t="shared" si="9"/>
        <v>0</v>
      </c>
      <c r="I33" s="434">
        <f t="shared" si="9"/>
        <v>0</v>
      </c>
      <c r="J33" s="434">
        <f t="shared" si="9"/>
        <v>0</v>
      </c>
      <c r="K33" s="434">
        <f t="shared" si="9"/>
        <v>0</v>
      </c>
      <c r="L33" s="434">
        <f t="shared" si="9"/>
        <v>0</v>
      </c>
      <c r="M33" s="434">
        <f t="shared" si="9"/>
        <v>0</v>
      </c>
      <c r="N33" s="434">
        <f t="shared" si="5"/>
        <v>682900</v>
      </c>
    </row>
    <row r="34" spans="1:14" ht="31.5">
      <c r="A34" s="438"/>
      <c r="B34" s="87"/>
      <c r="C34" s="95" t="s">
        <v>619</v>
      </c>
      <c r="D34" s="434">
        <v>52600</v>
      </c>
      <c r="E34" s="436"/>
      <c r="F34" s="436"/>
      <c r="G34" s="434">
        <f t="shared" si="8"/>
        <v>0</v>
      </c>
      <c r="H34" s="436"/>
      <c r="I34" s="436"/>
      <c r="J34" s="436"/>
      <c r="K34" s="436"/>
      <c r="L34" s="436"/>
      <c r="M34" s="436"/>
      <c r="N34" s="434">
        <f t="shared" si="5"/>
        <v>52600</v>
      </c>
    </row>
    <row r="35" spans="1:14" ht="31.5">
      <c r="A35" s="438"/>
      <c r="B35" s="87"/>
      <c r="C35" s="95" t="s">
        <v>620</v>
      </c>
      <c r="D35" s="434">
        <v>10000</v>
      </c>
      <c r="E35" s="436"/>
      <c r="F35" s="436"/>
      <c r="G35" s="434">
        <f t="shared" si="8"/>
        <v>0</v>
      </c>
      <c r="H35" s="436"/>
      <c r="I35" s="436"/>
      <c r="J35" s="436"/>
      <c r="K35" s="436"/>
      <c r="L35" s="436"/>
      <c r="M35" s="436"/>
      <c r="N35" s="434">
        <f t="shared" si="5"/>
        <v>10000</v>
      </c>
    </row>
    <row r="36" spans="1:14" ht="31.5">
      <c r="A36" s="438"/>
      <c r="B36" s="87"/>
      <c r="C36" s="95" t="s">
        <v>621</v>
      </c>
      <c r="D36" s="434">
        <v>49900</v>
      </c>
      <c r="E36" s="436"/>
      <c r="F36" s="436"/>
      <c r="G36" s="434">
        <f t="shared" si="8"/>
        <v>0</v>
      </c>
      <c r="H36" s="436"/>
      <c r="I36" s="436"/>
      <c r="J36" s="436"/>
      <c r="K36" s="436"/>
      <c r="L36" s="436"/>
      <c r="M36" s="436"/>
      <c r="N36" s="434">
        <f t="shared" si="5"/>
        <v>49900</v>
      </c>
    </row>
    <row r="37" spans="1:14" ht="63">
      <c r="A37" s="438"/>
      <c r="B37" s="87"/>
      <c r="C37" s="95" t="s">
        <v>622</v>
      </c>
      <c r="D37" s="434">
        <v>99000</v>
      </c>
      <c r="E37" s="436"/>
      <c r="F37" s="436"/>
      <c r="G37" s="434">
        <f t="shared" si="8"/>
        <v>0</v>
      </c>
      <c r="H37" s="436"/>
      <c r="I37" s="436"/>
      <c r="J37" s="436"/>
      <c r="K37" s="436"/>
      <c r="L37" s="436"/>
      <c r="M37" s="436"/>
      <c r="N37" s="434">
        <f t="shared" si="5"/>
        <v>99000</v>
      </c>
    </row>
    <row r="38" spans="1:14" ht="18" customHeight="1">
      <c r="A38" s="438"/>
      <c r="B38" s="87"/>
      <c r="C38" s="95" t="s">
        <v>623</v>
      </c>
      <c r="D38" s="434">
        <v>346000</v>
      </c>
      <c r="E38" s="436">
        <v>110000</v>
      </c>
      <c r="F38" s="436"/>
      <c r="G38" s="434">
        <f t="shared" si="8"/>
        <v>0</v>
      </c>
      <c r="H38" s="436"/>
      <c r="I38" s="436"/>
      <c r="J38" s="436"/>
      <c r="K38" s="436"/>
      <c r="L38" s="436"/>
      <c r="M38" s="436"/>
      <c r="N38" s="434">
        <f t="shared" si="5"/>
        <v>346000</v>
      </c>
    </row>
    <row r="39" spans="1:14" ht="31.5">
      <c r="A39" s="438"/>
      <c r="B39" s="87"/>
      <c r="C39" s="95" t="s">
        <v>624</v>
      </c>
      <c r="D39" s="434">
        <v>27500</v>
      </c>
      <c r="E39" s="436"/>
      <c r="F39" s="436"/>
      <c r="G39" s="434">
        <f t="shared" si="8"/>
        <v>0</v>
      </c>
      <c r="H39" s="436"/>
      <c r="I39" s="436"/>
      <c r="J39" s="436"/>
      <c r="K39" s="436"/>
      <c r="L39" s="436"/>
      <c r="M39" s="436"/>
      <c r="N39" s="434">
        <f t="shared" si="5"/>
        <v>27500</v>
      </c>
    </row>
    <row r="40" spans="1:14" ht="33" customHeight="1">
      <c r="A40" s="438"/>
      <c r="B40" s="87"/>
      <c r="C40" s="95" t="s">
        <v>625</v>
      </c>
      <c r="D40" s="434">
        <v>97900</v>
      </c>
      <c r="E40" s="436"/>
      <c r="F40" s="436"/>
      <c r="G40" s="434">
        <f t="shared" si="8"/>
        <v>0</v>
      </c>
      <c r="H40" s="436"/>
      <c r="I40" s="436"/>
      <c r="J40" s="436"/>
      <c r="K40" s="436"/>
      <c r="L40" s="436"/>
      <c r="M40" s="436"/>
      <c r="N40" s="434">
        <f t="shared" si="5"/>
        <v>97900</v>
      </c>
    </row>
    <row r="41" spans="1:14" ht="32.25" customHeight="1">
      <c r="A41" s="87" t="s">
        <v>626</v>
      </c>
      <c r="B41" s="87" t="s">
        <v>249</v>
      </c>
      <c r="C41" s="95" t="s">
        <v>627</v>
      </c>
      <c r="D41" s="434">
        <v>1508300</v>
      </c>
      <c r="E41" s="436">
        <v>758100</v>
      </c>
      <c r="F41" s="436">
        <v>196700</v>
      </c>
      <c r="G41" s="434">
        <f t="shared" si="8"/>
        <v>60200</v>
      </c>
      <c r="H41" s="436"/>
      <c r="I41" s="436"/>
      <c r="J41" s="436"/>
      <c r="K41" s="436">
        <v>60200</v>
      </c>
      <c r="L41" s="436">
        <v>60200</v>
      </c>
      <c r="M41" s="436">
        <v>60200</v>
      </c>
      <c r="N41" s="434">
        <f t="shared" si="5"/>
        <v>1568500</v>
      </c>
    </row>
    <row r="42" spans="1:14" ht="31.5">
      <c r="A42" s="87" t="s">
        <v>628</v>
      </c>
      <c r="B42" s="87" t="s">
        <v>629</v>
      </c>
      <c r="C42" s="95" t="s">
        <v>630</v>
      </c>
      <c r="D42" s="434">
        <v>879200</v>
      </c>
      <c r="E42" s="436">
        <v>423000</v>
      </c>
      <c r="F42" s="436">
        <v>126000</v>
      </c>
      <c r="G42" s="434">
        <f t="shared" si="8"/>
        <v>35000</v>
      </c>
      <c r="H42" s="436"/>
      <c r="I42" s="436"/>
      <c r="J42" s="436"/>
      <c r="K42" s="436">
        <v>35000</v>
      </c>
      <c r="L42" s="436">
        <v>35000</v>
      </c>
      <c r="M42" s="436">
        <v>35000</v>
      </c>
      <c r="N42" s="434">
        <f t="shared" si="5"/>
        <v>914200</v>
      </c>
    </row>
    <row r="43" spans="1:14" ht="47.25">
      <c r="A43" s="87" t="s">
        <v>631</v>
      </c>
      <c r="B43" s="87" t="s">
        <v>632</v>
      </c>
      <c r="C43" s="95" t="s">
        <v>633</v>
      </c>
      <c r="D43" s="434">
        <v>531500</v>
      </c>
      <c r="E43" s="436">
        <v>327000</v>
      </c>
      <c r="F43" s="436">
        <v>13000</v>
      </c>
      <c r="G43" s="434">
        <f t="shared" si="8"/>
        <v>0</v>
      </c>
      <c r="H43" s="437"/>
      <c r="I43" s="437"/>
      <c r="J43" s="437"/>
      <c r="K43" s="437"/>
      <c r="L43" s="437"/>
      <c r="M43" s="437"/>
      <c r="N43" s="434">
        <f t="shared" si="5"/>
        <v>531500</v>
      </c>
    </row>
    <row r="44" spans="1:14" ht="16.5">
      <c r="A44" s="87" t="s">
        <v>634</v>
      </c>
      <c r="B44" s="87" t="s">
        <v>251</v>
      </c>
      <c r="C44" s="95" t="s">
        <v>252</v>
      </c>
      <c r="D44" s="439">
        <f>D45+D46+D47+D48+D49+D50+D51</f>
        <v>1876300</v>
      </c>
      <c r="E44" s="437">
        <f aca="true" t="shared" si="10" ref="E44:M44">E45+E46+E47+E48+E49+E50+E51</f>
        <v>41000</v>
      </c>
      <c r="F44" s="439">
        <f t="shared" si="10"/>
        <v>0</v>
      </c>
      <c r="G44" s="439">
        <f t="shared" si="10"/>
        <v>219000</v>
      </c>
      <c r="H44" s="439">
        <f t="shared" si="10"/>
        <v>0</v>
      </c>
      <c r="I44" s="439">
        <f t="shared" si="10"/>
        <v>0</v>
      </c>
      <c r="J44" s="439">
        <f t="shared" si="10"/>
        <v>0</v>
      </c>
      <c r="K44" s="437">
        <f t="shared" si="10"/>
        <v>219000</v>
      </c>
      <c r="L44" s="437">
        <f t="shared" si="10"/>
        <v>219000</v>
      </c>
      <c r="M44" s="437">
        <f t="shared" si="10"/>
        <v>219000</v>
      </c>
      <c r="N44" s="434">
        <f t="shared" si="5"/>
        <v>2095300</v>
      </c>
    </row>
    <row r="45" spans="1:14" ht="47.25">
      <c r="A45" s="438"/>
      <c r="B45" s="87"/>
      <c r="C45" s="95" t="s">
        <v>635</v>
      </c>
      <c r="D45" s="434">
        <v>45000</v>
      </c>
      <c r="E45" s="436"/>
      <c r="F45" s="436"/>
      <c r="G45" s="434">
        <f t="shared" si="8"/>
        <v>0</v>
      </c>
      <c r="H45" s="437"/>
      <c r="I45" s="437"/>
      <c r="J45" s="437"/>
      <c r="K45" s="437"/>
      <c r="L45" s="437"/>
      <c r="M45" s="437"/>
      <c r="N45" s="434">
        <f t="shared" si="5"/>
        <v>45000</v>
      </c>
    </row>
    <row r="46" spans="1:14" ht="31.5">
      <c r="A46" s="438"/>
      <c r="B46" s="87"/>
      <c r="C46" s="95" t="s">
        <v>550</v>
      </c>
      <c r="D46" s="440">
        <v>16500</v>
      </c>
      <c r="E46" s="436"/>
      <c r="F46" s="436"/>
      <c r="G46" s="434">
        <f t="shared" si="8"/>
        <v>0</v>
      </c>
      <c r="H46" s="436"/>
      <c r="I46" s="436"/>
      <c r="J46" s="436"/>
      <c r="K46" s="436"/>
      <c r="L46" s="436"/>
      <c r="M46" s="436"/>
      <c r="N46" s="434">
        <f t="shared" si="5"/>
        <v>16500</v>
      </c>
    </row>
    <row r="47" spans="1:14" ht="31.5">
      <c r="A47" s="438"/>
      <c r="B47" s="87"/>
      <c r="C47" s="95" t="s">
        <v>549</v>
      </c>
      <c r="D47" s="440">
        <v>1069000</v>
      </c>
      <c r="E47" s="436"/>
      <c r="F47" s="436"/>
      <c r="G47" s="434">
        <f t="shared" si="8"/>
        <v>64000</v>
      </c>
      <c r="H47" s="436"/>
      <c r="I47" s="436"/>
      <c r="J47" s="436"/>
      <c r="K47" s="436">
        <v>64000</v>
      </c>
      <c r="L47" s="436">
        <v>64000</v>
      </c>
      <c r="M47" s="436">
        <v>64000</v>
      </c>
      <c r="N47" s="434">
        <f t="shared" si="5"/>
        <v>1133000</v>
      </c>
    </row>
    <row r="48" spans="1:14" ht="47.25">
      <c r="A48" s="438"/>
      <c r="B48" s="87"/>
      <c r="C48" s="95" t="s">
        <v>636</v>
      </c>
      <c r="D48" s="440">
        <v>142800</v>
      </c>
      <c r="E48" s="436"/>
      <c r="F48" s="436"/>
      <c r="G48" s="434">
        <f t="shared" si="8"/>
        <v>15000</v>
      </c>
      <c r="H48" s="436"/>
      <c r="I48" s="436"/>
      <c r="J48" s="436"/>
      <c r="K48" s="436">
        <v>15000</v>
      </c>
      <c r="L48" s="436">
        <v>15000</v>
      </c>
      <c r="M48" s="436">
        <v>15000</v>
      </c>
      <c r="N48" s="434">
        <f t="shared" si="5"/>
        <v>157800</v>
      </c>
    </row>
    <row r="49" spans="1:14" ht="51" customHeight="1">
      <c r="A49" s="438"/>
      <c r="B49" s="87"/>
      <c r="C49" s="95" t="s">
        <v>637</v>
      </c>
      <c r="D49" s="440">
        <v>123000</v>
      </c>
      <c r="E49" s="436"/>
      <c r="F49" s="436"/>
      <c r="G49" s="434">
        <f t="shared" si="8"/>
        <v>90000</v>
      </c>
      <c r="H49" s="436"/>
      <c r="I49" s="436"/>
      <c r="J49" s="436"/>
      <c r="K49" s="436">
        <v>90000</v>
      </c>
      <c r="L49" s="436">
        <v>90000</v>
      </c>
      <c r="M49" s="436">
        <v>90000</v>
      </c>
      <c r="N49" s="434">
        <f t="shared" si="5"/>
        <v>213000</v>
      </c>
    </row>
    <row r="50" spans="1:14" ht="31.5">
      <c r="A50" s="438"/>
      <c r="B50" s="87"/>
      <c r="C50" s="95" t="s">
        <v>254</v>
      </c>
      <c r="D50" s="440">
        <v>400000</v>
      </c>
      <c r="E50" s="436">
        <v>41000</v>
      </c>
      <c r="F50" s="436"/>
      <c r="G50" s="434">
        <f t="shared" si="8"/>
        <v>0</v>
      </c>
      <c r="H50" s="436"/>
      <c r="I50" s="436"/>
      <c r="J50" s="436"/>
      <c r="K50" s="436"/>
      <c r="L50" s="436"/>
      <c r="M50" s="436"/>
      <c r="N50" s="434">
        <f t="shared" si="5"/>
        <v>400000</v>
      </c>
    </row>
    <row r="51" spans="1:14" ht="31.5">
      <c r="A51" s="438"/>
      <c r="B51" s="87"/>
      <c r="C51" s="95" t="s">
        <v>255</v>
      </c>
      <c r="D51" s="440">
        <v>80000</v>
      </c>
      <c r="E51" s="436"/>
      <c r="F51" s="436"/>
      <c r="G51" s="434">
        <f t="shared" si="8"/>
        <v>50000</v>
      </c>
      <c r="H51" s="436"/>
      <c r="I51" s="436"/>
      <c r="J51" s="436"/>
      <c r="K51" s="436">
        <v>50000</v>
      </c>
      <c r="L51" s="436">
        <v>50000</v>
      </c>
      <c r="M51" s="436">
        <v>50000</v>
      </c>
      <c r="N51" s="434">
        <f t="shared" si="5"/>
        <v>130000</v>
      </c>
    </row>
    <row r="52" spans="1:14" ht="47.25">
      <c r="A52" s="87" t="s">
        <v>638</v>
      </c>
      <c r="B52" s="87" t="s">
        <v>329</v>
      </c>
      <c r="C52" s="95" t="s">
        <v>639</v>
      </c>
      <c r="D52" s="441">
        <v>786300</v>
      </c>
      <c r="E52" s="426"/>
      <c r="F52" s="426"/>
      <c r="G52" s="434">
        <f t="shared" si="8"/>
        <v>0</v>
      </c>
      <c r="H52" s="427"/>
      <c r="I52" s="427"/>
      <c r="J52" s="427"/>
      <c r="K52" s="427"/>
      <c r="L52" s="427"/>
      <c r="M52" s="427"/>
      <c r="N52" s="434">
        <f t="shared" si="5"/>
        <v>786300</v>
      </c>
    </row>
    <row r="53" spans="1:14" ht="47.25">
      <c r="A53" s="87" t="s">
        <v>640</v>
      </c>
      <c r="B53" s="87" t="s">
        <v>335</v>
      </c>
      <c r="C53" s="95" t="s">
        <v>336</v>
      </c>
      <c r="D53" s="439">
        <v>3107400</v>
      </c>
      <c r="E53" s="436">
        <v>1823000</v>
      </c>
      <c r="F53" s="436">
        <v>112000</v>
      </c>
      <c r="G53" s="434">
        <f t="shared" si="8"/>
        <v>990000</v>
      </c>
      <c r="H53" s="436"/>
      <c r="I53" s="436"/>
      <c r="J53" s="436"/>
      <c r="K53" s="436">
        <v>990000</v>
      </c>
      <c r="L53" s="436">
        <v>990000</v>
      </c>
      <c r="M53" s="436">
        <v>990000</v>
      </c>
      <c r="N53" s="434">
        <f t="shared" si="5"/>
        <v>4097400</v>
      </c>
    </row>
    <row r="54" spans="1:14" ht="31.5">
      <c r="A54" s="156">
        <v>1100000</v>
      </c>
      <c r="B54" s="156" t="s">
        <v>407</v>
      </c>
      <c r="C54" s="176" t="s">
        <v>408</v>
      </c>
      <c r="D54" s="424">
        <f aca="true" t="shared" si="11" ref="D54:M54">D56+D57+D58+D61+D63+D67</f>
        <v>5303000</v>
      </c>
      <c r="E54" s="424">
        <f t="shared" si="11"/>
        <v>1481107</v>
      </c>
      <c r="F54" s="424">
        <f t="shared" si="11"/>
        <v>166244</v>
      </c>
      <c r="G54" s="424">
        <f t="shared" si="11"/>
        <v>114300</v>
      </c>
      <c r="H54" s="424">
        <f t="shared" si="11"/>
        <v>103000</v>
      </c>
      <c r="I54" s="424">
        <f t="shared" si="11"/>
        <v>0</v>
      </c>
      <c r="J54" s="424">
        <f t="shared" si="11"/>
        <v>0</v>
      </c>
      <c r="K54" s="424">
        <f t="shared" si="11"/>
        <v>11300</v>
      </c>
      <c r="L54" s="424">
        <f t="shared" si="11"/>
        <v>11300</v>
      </c>
      <c r="M54" s="424">
        <f t="shared" si="11"/>
        <v>11300</v>
      </c>
      <c r="N54" s="424">
        <f>G54+D54</f>
        <v>5417300</v>
      </c>
    </row>
    <row r="55" spans="1:14" ht="31.5">
      <c r="A55" s="156">
        <v>1110000</v>
      </c>
      <c r="B55" s="156" t="s">
        <v>407</v>
      </c>
      <c r="C55" s="176" t="s">
        <v>408</v>
      </c>
      <c r="D55" s="424">
        <f>D54</f>
        <v>5303000</v>
      </c>
      <c r="E55" s="424">
        <f aca="true" t="shared" si="12" ref="E55:N55">E54</f>
        <v>1481107</v>
      </c>
      <c r="F55" s="424">
        <f t="shared" si="12"/>
        <v>166244</v>
      </c>
      <c r="G55" s="424">
        <f t="shared" si="12"/>
        <v>114300</v>
      </c>
      <c r="H55" s="424">
        <f t="shared" si="12"/>
        <v>103000</v>
      </c>
      <c r="I55" s="424">
        <f t="shared" si="12"/>
        <v>0</v>
      </c>
      <c r="J55" s="424">
        <f t="shared" si="12"/>
        <v>0</v>
      </c>
      <c r="K55" s="424">
        <f t="shared" si="12"/>
        <v>11300</v>
      </c>
      <c r="L55" s="424">
        <f t="shared" si="12"/>
        <v>11300</v>
      </c>
      <c r="M55" s="424">
        <f t="shared" si="12"/>
        <v>11300</v>
      </c>
      <c r="N55" s="424">
        <f t="shared" si="12"/>
        <v>5417300</v>
      </c>
    </row>
    <row r="56" spans="1:14" ht="47.25">
      <c r="A56" s="87" t="s">
        <v>641</v>
      </c>
      <c r="B56" s="87" t="s">
        <v>642</v>
      </c>
      <c r="C56" s="95" t="s">
        <v>643</v>
      </c>
      <c r="D56" s="442">
        <v>460800</v>
      </c>
      <c r="E56" s="435">
        <v>255700</v>
      </c>
      <c r="F56" s="435">
        <v>66300</v>
      </c>
      <c r="G56" s="442">
        <f>H56+K56</f>
        <v>11300</v>
      </c>
      <c r="H56" s="442"/>
      <c r="I56" s="442"/>
      <c r="J56" s="442"/>
      <c r="K56" s="435">
        <v>11300</v>
      </c>
      <c r="L56" s="435">
        <v>11300</v>
      </c>
      <c r="M56" s="435">
        <v>11300</v>
      </c>
      <c r="N56" s="427">
        <f aca="true" t="shared" si="13" ref="N56:N68">SUM(G56,D56)</f>
        <v>472100</v>
      </c>
    </row>
    <row r="57" spans="1:14" ht="31.5">
      <c r="A57" s="87" t="s">
        <v>644</v>
      </c>
      <c r="B57" s="87" t="s">
        <v>304</v>
      </c>
      <c r="C57" s="95" t="s">
        <v>305</v>
      </c>
      <c r="D57" s="427">
        <f>1183200-25000</f>
        <v>1158200</v>
      </c>
      <c r="E57" s="433">
        <v>770000</v>
      </c>
      <c r="F57" s="426">
        <v>44700</v>
      </c>
      <c r="G57" s="442">
        <f aca="true" t="shared" si="14" ref="G57:G68">H57+K57</f>
        <v>0</v>
      </c>
      <c r="H57" s="426"/>
      <c r="I57" s="427"/>
      <c r="J57" s="427"/>
      <c r="K57" s="427"/>
      <c r="L57" s="427"/>
      <c r="M57" s="427"/>
      <c r="N57" s="427">
        <f t="shared" si="13"/>
        <v>1158200</v>
      </c>
    </row>
    <row r="58" spans="1:14" ht="31.5">
      <c r="A58" s="87" t="s">
        <v>645</v>
      </c>
      <c r="B58" s="87" t="s">
        <v>307</v>
      </c>
      <c r="C58" s="95" t="s">
        <v>548</v>
      </c>
      <c r="D58" s="427">
        <f>D59+D60</f>
        <v>51800</v>
      </c>
      <c r="E58" s="433"/>
      <c r="F58" s="427"/>
      <c r="G58" s="442">
        <f t="shared" si="14"/>
        <v>0</v>
      </c>
      <c r="H58" s="427"/>
      <c r="I58" s="427"/>
      <c r="J58" s="427"/>
      <c r="K58" s="427"/>
      <c r="L58" s="427"/>
      <c r="M58" s="427"/>
      <c r="N58" s="427">
        <f t="shared" si="13"/>
        <v>51800</v>
      </c>
    </row>
    <row r="59" spans="1:14" ht="31.5">
      <c r="A59" s="438"/>
      <c r="B59" s="87" t="s">
        <v>157</v>
      </c>
      <c r="C59" s="95" t="s">
        <v>549</v>
      </c>
      <c r="D59" s="427">
        <f>68678-25000</f>
        <v>43678</v>
      </c>
      <c r="E59" s="433"/>
      <c r="F59" s="427"/>
      <c r="G59" s="442">
        <f t="shared" si="14"/>
        <v>0</v>
      </c>
      <c r="H59" s="433"/>
      <c r="I59" s="427"/>
      <c r="J59" s="427"/>
      <c r="K59" s="427"/>
      <c r="L59" s="427"/>
      <c r="M59" s="427"/>
      <c r="N59" s="427">
        <f t="shared" si="13"/>
        <v>43678</v>
      </c>
    </row>
    <row r="60" spans="1:14" ht="63">
      <c r="A60" s="438"/>
      <c r="B60" s="87"/>
      <c r="C60" s="95" t="s">
        <v>646</v>
      </c>
      <c r="D60" s="427">
        <v>8122</v>
      </c>
      <c r="E60" s="433"/>
      <c r="F60" s="427"/>
      <c r="G60" s="442">
        <f t="shared" si="14"/>
        <v>0</v>
      </c>
      <c r="H60" s="433"/>
      <c r="I60" s="427"/>
      <c r="J60" s="427"/>
      <c r="K60" s="427"/>
      <c r="L60" s="427"/>
      <c r="M60" s="427"/>
      <c r="N60" s="427">
        <f t="shared" si="13"/>
        <v>8122</v>
      </c>
    </row>
    <row r="61" spans="1:14" ht="18.75" customHeight="1">
      <c r="A61" s="87" t="s">
        <v>647</v>
      </c>
      <c r="B61" s="87" t="s">
        <v>648</v>
      </c>
      <c r="C61" s="95" t="s">
        <v>649</v>
      </c>
      <c r="D61" s="427">
        <f>D62</f>
        <v>707200</v>
      </c>
      <c r="E61" s="433"/>
      <c r="F61" s="427"/>
      <c r="G61" s="442">
        <f t="shared" si="14"/>
        <v>0</v>
      </c>
      <c r="H61" s="433"/>
      <c r="I61" s="427"/>
      <c r="J61" s="427"/>
      <c r="K61" s="427"/>
      <c r="L61" s="427"/>
      <c r="M61" s="427"/>
      <c r="N61" s="427">
        <f t="shared" si="13"/>
        <v>707200</v>
      </c>
    </row>
    <row r="62" spans="1:14" ht="31.5">
      <c r="A62" s="87"/>
      <c r="B62" s="87" t="s">
        <v>157</v>
      </c>
      <c r="C62" s="95" t="s">
        <v>549</v>
      </c>
      <c r="D62" s="427">
        <f>686600+20600</f>
        <v>707200</v>
      </c>
      <c r="E62" s="433"/>
      <c r="F62" s="427"/>
      <c r="G62" s="442">
        <f t="shared" si="14"/>
        <v>0</v>
      </c>
      <c r="H62" s="433"/>
      <c r="I62" s="427"/>
      <c r="J62" s="427"/>
      <c r="K62" s="427"/>
      <c r="L62" s="427"/>
      <c r="M62" s="427"/>
      <c r="N62" s="427">
        <f t="shared" si="13"/>
        <v>707200</v>
      </c>
    </row>
    <row r="63" spans="1:14" ht="16.5">
      <c r="A63" s="87" t="s">
        <v>650</v>
      </c>
      <c r="B63" s="87" t="s">
        <v>651</v>
      </c>
      <c r="C63" s="93" t="s">
        <v>652</v>
      </c>
      <c r="D63" s="427">
        <f>D64+D65</f>
        <v>792000</v>
      </c>
      <c r="E63" s="433">
        <f>E64+E65</f>
        <v>455407</v>
      </c>
      <c r="F63" s="433">
        <f>F64+F65</f>
        <v>55244</v>
      </c>
      <c r="G63" s="442">
        <f t="shared" si="14"/>
        <v>0</v>
      </c>
      <c r="H63" s="433"/>
      <c r="I63" s="433"/>
      <c r="J63" s="433"/>
      <c r="K63" s="433"/>
      <c r="L63" s="433"/>
      <c r="M63" s="433"/>
      <c r="N63" s="427">
        <f t="shared" si="13"/>
        <v>792000</v>
      </c>
    </row>
    <row r="64" spans="1:14" ht="47.25">
      <c r="A64" s="438"/>
      <c r="B64" s="87"/>
      <c r="C64" s="95" t="s">
        <v>653</v>
      </c>
      <c r="D64" s="427">
        <v>413270</v>
      </c>
      <c r="E64" s="433">
        <v>216298</v>
      </c>
      <c r="F64" s="426">
        <v>42566</v>
      </c>
      <c r="G64" s="442">
        <f t="shared" si="14"/>
        <v>0</v>
      </c>
      <c r="H64" s="427"/>
      <c r="I64" s="427"/>
      <c r="J64" s="427"/>
      <c r="K64" s="427"/>
      <c r="L64" s="427"/>
      <c r="M64" s="427"/>
      <c r="N64" s="427">
        <f t="shared" si="13"/>
        <v>413270</v>
      </c>
    </row>
    <row r="65" spans="1:14" ht="65.25" customHeight="1">
      <c r="A65" s="438"/>
      <c r="B65" s="87"/>
      <c r="C65" s="95" t="s">
        <v>654</v>
      </c>
      <c r="D65" s="427">
        <v>378730</v>
      </c>
      <c r="E65" s="433">
        <v>239109</v>
      </c>
      <c r="F65" s="426">
        <v>12678</v>
      </c>
      <c r="G65" s="442">
        <f t="shared" si="14"/>
        <v>0</v>
      </c>
      <c r="H65" s="427"/>
      <c r="I65" s="427"/>
      <c r="J65" s="427"/>
      <c r="K65" s="427"/>
      <c r="L65" s="427"/>
      <c r="M65" s="427"/>
      <c r="N65" s="427">
        <f t="shared" si="13"/>
        <v>378730</v>
      </c>
    </row>
    <row r="66" spans="1:14" ht="31.5">
      <c r="A66" s="438"/>
      <c r="B66" s="87"/>
      <c r="C66" s="95" t="s">
        <v>549</v>
      </c>
      <c r="D66" s="427">
        <v>20430</v>
      </c>
      <c r="E66" s="433"/>
      <c r="F66" s="426"/>
      <c r="G66" s="442">
        <f t="shared" si="14"/>
        <v>0</v>
      </c>
      <c r="H66" s="427"/>
      <c r="I66" s="427"/>
      <c r="J66" s="427"/>
      <c r="K66" s="427"/>
      <c r="L66" s="427"/>
      <c r="M66" s="427"/>
      <c r="N66" s="427">
        <f t="shared" si="13"/>
        <v>20430</v>
      </c>
    </row>
    <row r="67" spans="1:14" ht="84.75" customHeight="1">
      <c r="A67" s="87" t="s">
        <v>655</v>
      </c>
      <c r="B67" s="87" t="s">
        <v>309</v>
      </c>
      <c r="C67" s="95" t="s">
        <v>656</v>
      </c>
      <c r="D67" s="427">
        <v>2133000</v>
      </c>
      <c r="E67" s="433"/>
      <c r="F67" s="426"/>
      <c r="G67" s="442">
        <f t="shared" si="14"/>
        <v>103000</v>
      </c>
      <c r="H67" s="433">
        <v>103000</v>
      </c>
      <c r="I67" s="427"/>
      <c r="J67" s="427"/>
      <c r="K67" s="427"/>
      <c r="L67" s="427"/>
      <c r="M67" s="427"/>
      <c r="N67" s="427">
        <f t="shared" si="13"/>
        <v>2236000</v>
      </c>
    </row>
    <row r="68" spans="1:14" ht="31.5">
      <c r="A68" s="438"/>
      <c r="B68" s="87" t="s">
        <v>157</v>
      </c>
      <c r="C68" s="95" t="s">
        <v>550</v>
      </c>
      <c r="D68" s="427">
        <v>2133000</v>
      </c>
      <c r="E68" s="433"/>
      <c r="F68" s="426"/>
      <c r="G68" s="442">
        <f t="shared" si="14"/>
        <v>0</v>
      </c>
      <c r="H68" s="433"/>
      <c r="I68" s="427"/>
      <c r="J68" s="427"/>
      <c r="K68" s="427"/>
      <c r="L68" s="427"/>
      <c r="M68" s="427"/>
      <c r="N68" s="427">
        <f t="shared" si="13"/>
        <v>2133000</v>
      </c>
    </row>
    <row r="69" spans="1:14" ht="31.5">
      <c r="A69" s="156">
        <v>1300000</v>
      </c>
      <c r="B69" s="156" t="s">
        <v>409</v>
      </c>
      <c r="C69" s="176" t="s">
        <v>410</v>
      </c>
      <c r="D69" s="424">
        <f aca="true" t="shared" si="15" ref="D69:M69">D71+D72+D73+D74+D75+D76+D77+D78+D79+D80+D81</f>
        <v>12015500</v>
      </c>
      <c r="E69" s="424">
        <f t="shared" si="15"/>
        <v>3093800</v>
      </c>
      <c r="F69" s="424">
        <f t="shared" si="15"/>
        <v>255900</v>
      </c>
      <c r="G69" s="424">
        <f t="shared" si="15"/>
        <v>200000</v>
      </c>
      <c r="H69" s="424">
        <f t="shared" si="15"/>
        <v>17000</v>
      </c>
      <c r="I69" s="424">
        <f t="shared" si="15"/>
        <v>0</v>
      </c>
      <c r="J69" s="424">
        <f t="shared" si="15"/>
        <v>7000</v>
      </c>
      <c r="K69" s="424">
        <f t="shared" si="15"/>
        <v>183000</v>
      </c>
      <c r="L69" s="424">
        <f t="shared" si="15"/>
        <v>183000</v>
      </c>
      <c r="M69" s="424">
        <f t="shared" si="15"/>
        <v>183000</v>
      </c>
      <c r="N69" s="424">
        <f>D69+G69</f>
        <v>12215500</v>
      </c>
    </row>
    <row r="70" spans="1:14" ht="31.5">
      <c r="A70" s="156">
        <v>1310000</v>
      </c>
      <c r="B70" s="156" t="s">
        <v>409</v>
      </c>
      <c r="C70" s="176" t="s">
        <v>410</v>
      </c>
      <c r="D70" s="424">
        <f>D69</f>
        <v>12015500</v>
      </c>
      <c r="E70" s="424">
        <f aca="true" t="shared" si="16" ref="E70:N70">E69</f>
        <v>3093800</v>
      </c>
      <c r="F70" s="424">
        <f t="shared" si="16"/>
        <v>255900</v>
      </c>
      <c r="G70" s="424">
        <f t="shared" si="16"/>
        <v>200000</v>
      </c>
      <c r="H70" s="424">
        <f t="shared" si="16"/>
        <v>17000</v>
      </c>
      <c r="I70" s="424">
        <f t="shared" si="16"/>
        <v>0</v>
      </c>
      <c r="J70" s="424">
        <f t="shared" si="16"/>
        <v>7000</v>
      </c>
      <c r="K70" s="424">
        <f t="shared" si="16"/>
        <v>183000</v>
      </c>
      <c r="L70" s="424">
        <f t="shared" si="16"/>
        <v>183000</v>
      </c>
      <c r="M70" s="424">
        <f t="shared" si="16"/>
        <v>183000</v>
      </c>
      <c r="N70" s="424">
        <f t="shared" si="16"/>
        <v>12215500</v>
      </c>
    </row>
    <row r="71" spans="1:14" ht="47.25">
      <c r="A71" s="87" t="s">
        <v>657</v>
      </c>
      <c r="B71" s="87" t="s">
        <v>329</v>
      </c>
      <c r="C71" s="95" t="s">
        <v>658</v>
      </c>
      <c r="D71" s="427">
        <v>1661600</v>
      </c>
      <c r="E71" s="436"/>
      <c r="F71" s="436"/>
      <c r="G71" s="427"/>
      <c r="H71" s="436"/>
      <c r="I71" s="436"/>
      <c r="J71" s="436"/>
      <c r="K71" s="436"/>
      <c r="L71" s="436"/>
      <c r="M71" s="436"/>
      <c r="N71" s="434">
        <f aca="true" t="shared" si="17" ref="N71:N81">SUM(G71,D71)</f>
        <v>1661600</v>
      </c>
    </row>
    <row r="72" spans="1:14" ht="31.5">
      <c r="A72" s="87" t="s">
        <v>659</v>
      </c>
      <c r="B72" s="87" t="s">
        <v>331</v>
      </c>
      <c r="C72" s="95" t="s">
        <v>660</v>
      </c>
      <c r="D72" s="427">
        <v>2924000</v>
      </c>
      <c r="E72" s="436">
        <v>1774300</v>
      </c>
      <c r="F72" s="436">
        <v>221400</v>
      </c>
      <c r="G72" s="427">
        <f>H72+K72</f>
        <v>37000</v>
      </c>
      <c r="H72" s="436">
        <v>17000</v>
      </c>
      <c r="I72" s="436"/>
      <c r="J72" s="436">
        <v>7000</v>
      </c>
      <c r="K72" s="436">
        <v>20000</v>
      </c>
      <c r="L72" s="436">
        <v>20000</v>
      </c>
      <c r="M72" s="436">
        <v>20000</v>
      </c>
      <c r="N72" s="434">
        <f t="shared" si="17"/>
        <v>2961000</v>
      </c>
    </row>
    <row r="73" spans="1:14" ht="47.25">
      <c r="A73" s="87" t="s">
        <v>661</v>
      </c>
      <c r="B73" s="87" t="s">
        <v>662</v>
      </c>
      <c r="C73" s="95" t="s">
        <v>663</v>
      </c>
      <c r="D73" s="427">
        <f>814500+150000</f>
        <v>964500</v>
      </c>
      <c r="E73" s="436"/>
      <c r="F73" s="436"/>
      <c r="G73" s="427"/>
      <c r="H73" s="436"/>
      <c r="I73" s="436"/>
      <c r="J73" s="436"/>
      <c r="K73" s="436"/>
      <c r="L73" s="436"/>
      <c r="M73" s="436"/>
      <c r="N73" s="434">
        <f t="shared" si="17"/>
        <v>964500</v>
      </c>
    </row>
    <row r="74" spans="1:14" ht="47.25">
      <c r="A74" s="87" t="s">
        <v>664</v>
      </c>
      <c r="B74" s="87" t="s">
        <v>665</v>
      </c>
      <c r="C74" s="95" t="s">
        <v>666</v>
      </c>
      <c r="D74" s="427">
        <v>180600</v>
      </c>
      <c r="E74" s="436"/>
      <c r="F74" s="436"/>
      <c r="G74" s="427"/>
      <c r="H74" s="436"/>
      <c r="I74" s="436"/>
      <c r="J74" s="436"/>
      <c r="K74" s="436"/>
      <c r="L74" s="436"/>
      <c r="M74" s="436"/>
      <c r="N74" s="434">
        <f t="shared" si="17"/>
        <v>180600</v>
      </c>
    </row>
    <row r="75" spans="1:14" ht="82.5" customHeight="1">
      <c r="A75" s="87" t="s">
        <v>667</v>
      </c>
      <c r="B75" s="87" t="s">
        <v>668</v>
      </c>
      <c r="C75" s="95" t="s">
        <v>669</v>
      </c>
      <c r="D75" s="427">
        <v>1365200</v>
      </c>
      <c r="E75" s="436"/>
      <c r="F75" s="436"/>
      <c r="G75" s="427"/>
      <c r="H75" s="436"/>
      <c r="I75" s="436"/>
      <c r="J75" s="436"/>
      <c r="K75" s="436"/>
      <c r="L75" s="436"/>
      <c r="M75" s="436"/>
      <c r="N75" s="434">
        <f t="shared" si="17"/>
        <v>1365200</v>
      </c>
    </row>
    <row r="76" spans="1:14" ht="47.25">
      <c r="A76" s="87" t="s">
        <v>670</v>
      </c>
      <c r="B76" s="87" t="s">
        <v>337</v>
      </c>
      <c r="C76" s="95" t="s">
        <v>338</v>
      </c>
      <c r="D76" s="427">
        <v>2908600</v>
      </c>
      <c r="E76" s="436">
        <v>1073200</v>
      </c>
      <c r="F76" s="436">
        <v>17100</v>
      </c>
      <c r="G76" s="427">
        <f>H76+K76</f>
        <v>65000</v>
      </c>
      <c r="H76" s="436"/>
      <c r="I76" s="436"/>
      <c r="J76" s="436"/>
      <c r="K76" s="436">
        <v>65000</v>
      </c>
      <c r="L76" s="436">
        <v>65000</v>
      </c>
      <c r="M76" s="436">
        <v>65000</v>
      </c>
      <c r="N76" s="434">
        <f t="shared" si="17"/>
        <v>2973600</v>
      </c>
    </row>
    <row r="77" spans="1:14" ht="31.5">
      <c r="A77" s="87" t="s">
        <v>671</v>
      </c>
      <c r="B77" s="87" t="s">
        <v>672</v>
      </c>
      <c r="C77" s="95" t="s">
        <v>673</v>
      </c>
      <c r="D77" s="427">
        <v>584200</v>
      </c>
      <c r="E77" s="436">
        <v>246300</v>
      </c>
      <c r="F77" s="436">
        <v>17400</v>
      </c>
      <c r="G77" s="427">
        <f>H77+K77</f>
        <v>0</v>
      </c>
      <c r="H77" s="436"/>
      <c r="I77" s="436"/>
      <c r="J77" s="436"/>
      <c r="K77" s="436"/>
      <c r="L77" s="436"/>
      <c r="M77" s="436"/>
      <c r="N77" s="434">
        <f t="shared" si="17"/>
        <v>584200</v>
      </c>
    </row>
    <row r="78" spans="1:14" ht="63">
      <c r="A78" s="87" t="s">
        <v>674</v>
      </c>
      <c r="B78" s="87" t="s">
        <v>675</v>
      </c>
      <c r="C78" s="95" t="s">
        <v>676</v>
      </c>
      <c r="D78" s="427">
        <v>672000</v>
      </c>
      <c r="E78" s="436"/>
      <c r="F78" s="436"/>
      <c r="G78" s="427">
        <f>H78+K78</f>
        <v>98000</v>
      </c>
      <c r="H78" s="436"/>
      <c r="I78" s="436"/>
      <c r="J78" s="436"/>
      <c r="K78" s="436">
        <v>98000</v>
      </c>
      <c r="L78" s="436">
        <v>98000</v>
      </c>
      <c r="M78" s="436">
        <v>98000</v>
      </c>
      <c r="N78" s="434">
        <f t="shared" si="17"/>
        <v>770000</v>
      </c>
    </row>
    <row r="79" spans="1:14" ht="63">
      <c r="A79" s="87" t="s">
        <v>677</v>
      </c>
      <c r="B79" s="87" t="s">
        <v>678</v>
      </c>
      <c r="C79" s="95" t="s">
        <v>679</v>
      </c>
      <c r="D79" s="427">
        <v>15500</v>
      </c>
      <c r="E79" s="436"/>
      <c r="F79" s="436"/>
      <c r="G79" s="427">
        <f>H79+K79</f>
        <v>0</v>
      </c>
      <c r="H79" s="436"/>
      <c r="I79" s="436"/>
      <c r="J79" s="436"/>
      <c r="K79" s="436"/>
      <c r="L79" s="436"/>
      <c r="M79" s="436"/>
      <c r="N79" s="434">
        <f t="shared" si="17"/>
        <v>15500</v>
      </c>
    </row>
    <row r="80" spans="1:14" ht="47.25">
      <c r="A80" s="87" t="s">
        <v>680</v>
      </c>
      <c r="B80" s="87" t="s">
        <v>681</v>
      </c>
      <c r="C80" s="95" t="s">
        <v>682</v>
      </c>
      <c r="D80" s="427">
        <v>627400</v>
      </c>
      <c r="E80" s="436"/>
      <c r="F80" s="436"/>
      <c r="G80" s="427"/>
      <c r="H80" s="436"/>
      <c r="I80" s="436"/>
      <c r="J80" s="436"/>
      <c r="K80" s="436"/>
      <c r="L80" s="436"/>
      <c r="M80" s="436"/>
      <c r="N80" s="434">
        <f t="shared" si="17"/>
        <v>627400</v>
      </c>
    </row>
    <row r="81" spans="1:14" ht="47.25">
      <c r="A81" s="87" t="s">
        <v>683</v>
      </c>
      <c r="B81" s="87" t="s">
        <v>684</v>
      </c>
      <c r="C81" s="95" t="s">
        <v>685</v>
      </c>
      <c r="D81" s="427">
        <v>111900</v>
      </c>
      <c r="E81" s="436"/>
      <c r="F81" s="436"/>
      <c r="G81" s="427"/>
      <c r="H81" s="436"/>
      <c r="I81" s="436"/>
      <c r="J81" s="436"/>
      <c r="K81" s="436"/>
      <c r="L81" s="436"/>
      <c r="M81" s="436"/>
      <c r="N81" s="434">
        <f t="shared" si="17"/>
        <v>111900</v>
      </c>
    </row>
    <row r="82" spans="1:14" s="99" customFormat="1" ht="31.5">
      <c r="A82" s="156">
        <v>1400000</v>
      </c>
      <c r="B82" s="156" t="s">
        <v>411</v>
      </c>
      <c r="C82" s="162" t="s">
        <v>412</v>
      </c>
      <c r="D82" s="424">
        <f>SUM(D84:D110)-D97</f>
        <v>368179500</v>
      </c>
      <c r="E82" s="424">
        <f aca="true" t="shared" si="18" ref="E82:M82">SUM(E84:E110)-E97</f>
        <v>185211700</v>
      </c>
      <c r="F82" s="424">
        <f t="shared" si="18"/>
        <v>28055563</v>
      </c>
      <c r="G82" s="424">
        <f t="shared" si="18"/>
        <v>13983900</v>
      </c>
      <c r="H82" s="424">
        <f t="shared" si="18"/>
        <v>12107300</v>
      </c>
      <c r="I82" s="424">
        <f t="shared" si="18"/>
        <v>1520000</v>
      </c>
      <c r="J82" s="424">
        <f t="shared" si="18"/>
        <v>426100</v>
      </c>
      <c r="K82" s="424">
        <f t="shared" si="18"/>
        <v>1876600</v>
      </c>
      <c r="L82" s="424">
        <f t="shared" si="18"/>
        <v>1573600</v>
      </c>
      <c r="M82" s="424">
        <f t="shared" si="18"/>
        <v>1573600</v>
      </c>
      <c r="N82" s="424">
        <f>D82+G82</f>
        <v>382163400</v>
      </c>
    </row>
    <row r="83" spans="1:14" s="99" customFormat="1" ht="31.5">
      <c r="A83" s="156">
        <v>1410000</v>
      </c>
      <c r="B83" s="156" t="s">
        <v>411</v>
      </c>
      <c r="C83" s="162" t="s">
        <v>412</v>
      </c>
      <c r="D83" s="424">
        <f>D82</f>
        <v>368179500</v>
      </c>
      <c r="E83" s="424">
        <f aca="true" t="shared" si="19" ref="E83:N83">E82</f>
        <v>185211700</v>
      </c>
      <c r="F83" s="424">
        <f t="shared" si="19"/>
        <v>28055563</v>
      </c>
      <c r="G83" s="424">
        <f t="shared" si="19"/>
        <v>13983900</v>
      </c>
      <c r="H83" s="424">
        <f t="shared" si="19"/>
        <v>12107300</v>
      </c>
      <c r="I83" s="424">
        <f t="shared" si="19"/>
        <v>1520000</v>
      </c>
      <c r="J83" s="424">
        <f t="shared" si="19"/>
        <v>426100</v>
      </c>
      <c r="K83" s="424">
        <f t="shared" si="19"/>
        <v>1876600</v>
      </c>
      <c r="L83" s="424">
        <f t="shared" si="19"/>
        <v>1573600</v>
      </c>
      <c r="M83" s="424">
        <f t="shared" si="19"/>
        <v>1573600</v>
      </c>
      <c r="N83" s="424">
        <f t="shared" si="19"/>
        <v>382163400</v>
      </c>
    </row>
    <row r="84" spans="1:18" s="99" customFormat="1" ht="36" customHeight="1">
      <c r="A84" s="87" t="s">
        <v>686</v>
      </c>
      <c r="B84" s="87" t="s">
        <v>245</v>
      </c>
      <c r="C84" s="95" t="s">
        <v>687</v>
      </c>
      <c r="D84" s="434">
        <v>37923100</v>
      </c>
      <c r="E84" s="435"/>
      <c r="F84" s="435"/>
      <c r="G84" s="442">
        <f>H84+K84</f>
        <v>8724500</v>
      </c>
      <c r="H84" s="435">
        <v>7407200</v>
      </c>
      <c r="I84" s="435"/>
      <c r="J84" s="435"/>
      <c r="K84" s="435">
        <f>2878700-1561400</f>
        <v>1317300</v>
      </c>
      <c r="L84" s="435">
        <f>2678700-1561400</f>
        <v>1117300</v>
      </c>
      <c r="M84" s="435">
        <f>2678700-1561400</f>
        <v>1117300</v>
      </c>
      <c r="N84" s="434">
        <f aca="true" t="shared" si="20" ref="N84:N110">SUM(G84,D84)</f>
        <v>46647600</v>
      </c>
      <c r="O84" s="98"/>
      <c r="P84" s="98"/>
      <c r="Q84" s="98"/>
      <c r="R84" s="98"/>
    </row>
    <row r="85" spans="1:18" s="99" customFormat="1" ht="78.75">
      <c r="A85" s="87" t="s">
        <v>688</v>
      </c>
      <c r="B85" s="87" t="s">
        <v>247</v>
      </c>
      <c r="C85" s="95" t="s">
        <v>615</v>
      </c>
      <c r="D85" s="434">
        <v>580300</v>
      </c>
      <c r="E85" s="442"/>
      <c r="F85" s="442"/>
      <c r="G85" s="442">
        <f>H85+K85</f>
        <v>0</v>
      </c>
      <c r="H85" s="442"/>
      <c r="I85" s="442"/>
      <c r="J85" s="442"/>
      <c r="K85" s="442"/>
      <c r="L85" s="442"/>
      <c r="M85" s="442"/>
      <c r="N85" s="434">
        <f t="shared" si="20"/>
        <v>580300</v>
      </c>
      <c r="O85" s="98"/>
      <c r="P85" s="98"/>
      <c r="Q85" s="98"/>
      <c r="R85" s="98"/>
    </row>
    <row r="86" spans="1:18" s="99" customFormat="1" ht="67.5" customHeight="1">
      <c r="A86" s="87" t="s">
        <v>689</v>
      </c>
      <c r="B86" s="87" t="s">
        <v>690</v>
      </c>
      <c r="C86" s="95" t="s">
        <v>691</v>
      </c>
      <c r="D86" s="434">
        <v>602500</v>
      </c>
      <c r="E86" s="435">
        <v>371100</v>
      </c>
      <c r="F86" s="435">
        <v>77700</v>
      </c>
      <c r="G86" s="442">
        <f>H86+K86</f>
        <v>75000</v>
      </c>
      <c r="H86" s="435">
        <v>75000</v>
      </c>
      <c r="I86" s="442"/>
      <c r="J86" s="442"/>
      <c r="K86" s="442"/>
      <c r="L86" s="442"/>
      <c r="M86" s="442"/>
      <c r="N86" s="434">
        <f t="shared" si="20"/>
        <v>677500</v>
      </c>
      <c r="O86" s="98"/>
      <c r="P86" s="98"/>
      <c r="Q86" s="98"/>
      <c r="R86" s="98"/>
    </row>
    <row r="87" spans="1:14" ht="31.5">
      <c r="A87" s="87">
        <v>1412010</v>
      </c>
      <c r="B87" s="87" t="s">
        <v>258</v>
      </c>
      <c r="C87" s="95" t="s">
        <v>692</v>
      </c>
      <c r="D87" s="434">
        <v>107049700</v>
      </c>
      <c r="E87" s="433">
        <v>60267400</v>
      </c>
      <c r="F87" s="433">
        <v>9385600</v>
      </c>
      <c r="G87" s="434">
        <f>SUM(H87,K87)</f>
        <v>412000</v>
      </c>
      <c r="H87" s="433">
        <v>345000</v>
      </c>
      <c r="I87" s="433">
        <v>45800</v>
      </c>
      <c r="J87" s="433">
        <v>143700</v>
      </c>
      <c r="K87" s="433">
        <v>67000</v>
      </c>
      <c r="L87" s="433">
        <v>67000</v>
      </c>
      <c r="M87" s="433">
        <v>67000</v>
      </c>
      <c r="N87" s="434">
        <f t="shared" si="20"/>
        <v>107461700</v>
      </c>
    </row>
    <row r="88" spans="1:14" ht="79.5" customHeight="1">
      <c r="A88" s="87">
        <v>1412030</v>
      </c>
      <c r="B88" s="87" t="s">
        <v>260</v>
      </c>
      <c r="C88" s="95" t="s">
        <v>0</v>
      </c>
      <c r="D88" s="434">
        <v>162154100</v>
      </c>
      <c r="E88" s="433">
        <v>95887000</v>
      </c>
      <c r="F88" s="433">
        <v>15049313</v>
      </c>
      <c r="G88" s="434">
        <f>SUM(H88,K88)</f>
        <v>2275900</v>
      </c>
      <c r="H88" s="433">
        <v>2012600</v>
      </c>
      <c r="I88" s="433">
        <v>324200</v>
      </c>
      <c r="J88" s="433">
        <v>190400</v>
      </c>
      <c r="K88" s="433">
        <f>227000+36300</f>
        <v>263300</v>
      </c>
      <c r="L88" s="433">
        <f>227000+36300</f>
        <v>263300</v>
      </c>
      <c r="M88" s="433">
        <f>227000+36300</f>
        <v>263300</v>
      </c>
      <c r="N88" s="434">
        <f t="shared" si="20"/>
        <v>164430000</v>
      </c>
    </row>
    <row r="89" spans="1:14" ht="31.5">
      <c r="A89" s="87">
        <v>1412060</v>
      </c>
      <c r="B89" s="87" t="s">
        <v>1</v>
      </c>
      <c r="C89" s="95" t="s">
        <v>2</v>
      </c>
      <c r="D89" s="434">
        <v>7903700</v>
      </c>
      <c r="E89" s="436">
        <v>4603400</v>
      </c>
      <c r="F89" s="436">
        <v>619500</v>
      </c>
      <c r="G89" s="434"/>
      <c r="H89" s="436"/>
      <c r="I89" s="436"/>
      <c r="J89" s="436"/>
      <c r="K89" s="436"/>
      <c r="L89" s="436"/>
      <c r="M89" s="436"/>
      <c r="N89" s="434">
        <f t="shared" si="20"/>
        <v>7903700</v>
      </c>
    </row>
    <row r="90" spans="1:14" ht="47.25">
      <c r="A90" s="87">
        <v>1412070</v>
      </c>
      <c r="B90" s="87" t="s">
        <v>3</v>
      </c>
      <c r="C90" s="95" t="s">
        <v>4</v>
      </c>
      <c r="D90" s="434">
        <v>2244600</v>
      </c>
      <c r="E90" s="436">
        <v>1031900</v>
      </c>
      <c r="F90" s="436">
        <v>426250</v>
      </c>
      <c r="G90" s="434">
        <f>SUM(H90,K90)</f>
        <v>0</v>
      </c>
      <c r="H90" s="436"/>
      <c r="I90" s="436"/>
      <c r="J90" s="436"/>
      <c r="K90" s="436"/>
      <c r="L90" s="436"/>
      <c r="M90" s="436"/>
      <c r="N90" s="434">
        <f t="shared" si="20"/>
        <v>2244600</v>
      </c>
    </row>
    <row r="91" spans="1:14" ht="47.25">
      <c r="A91" s="87">
        <v>1412090</v>
      </c>
      <c r="B91" s="87" t="s">
        <v>5</v>
      </c>
      <c r="C91" s="95" t="s">
        <v>6</v>
      </c>
      <c r="D91" s="434">
        <v>10203200</v>
      </c>
      <c r="E91" s="436">
        <v>6402000</v>
      </c>
      <c r="F91" s="436">
        <v>923800</v>
      </c>
      <c r="G91" s="434">
        <f>SUM(H91,K91)</f>
        <v>0</v>
      </c>
      <c r="H91" s="436"/>
      <c r="I91" s="436"/>
      <c r="J91" s="436"/>
      <c r="K91" s="436"/>
      <c r="L91" s="436"/>
      <c r="M91" s="436"/>
      <c r="N91" s="434">
        <f t="shared" si="20"/>
        <v>10203200</v>
      </c>
    </row>
    <row r="92" spans="1:14" ht="25.5" customHeight="1">
      <c r="A92" s="87">
        <v>1412100</v>
      </c>
      <c r="B92" s="87" t="s">
        <v>7</v>
      </c>
      <c r="C92" s="95" t="s">
        <v>8</v>
      </c>
      <c r="D92" s="434">
        <v>6313100</v>
      </c>
      <c r="E92" s="426">
        <v>3518000</v>
      </c>
      <c r="F92" s="426">
        <v>635000</v>
      </c>
      <c r="G92" s="434">
        <f>SUM(H92,K92)</f>
        <v>250000</v>
      </c>
      <c r="H92" s="433">
        <v>247000</v>
      </c>
      <c r="I92" s="433"/>
      <c r="J92" s="433">
        <v>16000</v>
      </c>
      <c r="K92" s="433">
        <v>3000</v>
      </c>
      <c r="L92" s="433"/>
      <c r="M92" s="433"/>
      <c r="N92" s="434">
        <f t="shared" si="20"/>
        <v>6563100</v>
      </c>
    </row>
    <row r="93" spans="1:14" ht="84" customHeight="1">
      <c r="A93" s="87">
        <v>1412130</v>
      </c>
      <c r="B93" s="87" t="s">
        <v>9</v>
      </c>
      <c r="C93" s="95" t="s">
        <v>10</v>
      </c>
      <c r="D93" s="434">
        <v>1009300</v>
      </c>
      <c r="E93" s="436">
        <v>676200</v>
      </c>
      <c r="F93" s="436">
        <v>38400</v>
      </c>
      <c r="G93" s="434">
        <f aca="true" t="shared" si="21" ref="G93:G109">SUM(H93,K93)</f>
        <v>0</v>
      </c>
      <c r="H93" s="436"/>
      <c r="I93" s="436"/>
      <c r="J93" s="436"/>
      <c r="K93" s="436"/>
      <c r="L93" s="436"/>
      <c r="M93" s="436"/>
      <c r="N93" s="434">
        <f t="shared" si="20"/>
        <v>1009300</v>
      </c>
    </row>
    <row r="94" spans="1:14" ht="31.5">
      <c r="A94" s="87">
        <v>1412140</v>
      </c>
      <c r="B94" s="87" t="s">
        <v>11</v>
      </c>
      <c r="C94" s="95" t="s">
        <v>12</v>
      </c>
      <c r="D94" s="434">
        <v>1549100</v>
      </c>
      <c r="E94" s="436">
        <v>1084000</v>
      </c>
      <c r="F94" s="436">
        <v>56000</v>
      </c>
      <c r="G94" s="434">
        <f t="shared" si="21"/>
        <v>2120000</v>
      </c>
      <c r="H94" s="436">
        <v>2020000</v>
      </c>
      <c r="I94" s="436">
        <v>1150000</v>
      </c>
      <c r="J94" s="436">
        <v>76000</v>
      </c>
      <c r="K94" s="436">
        <v>100000</v>
      </c>
      <c r="L94" s="436"/>
      <c r="M94" s="436"/>
      <c r="N94" s="434">
        <f t="shared" si="20"/>
        <v>3669100</v>
      </c>
    </row>
    <row r="95" spans="1:14" ht="47.25">
      <c r="A95" s="87">
        <v>1412170</v>
      </c>
      <c r="B95" s="87" t="s">
        <v>13</v>
      </c>
      <c r="C95" s="95" t="s">
        <v>14</v>
      </c>
      <c r="D95" s="434">
        <v>783900</v>
      </c>
      <c r="E95" s="436">
        <v>490900</v>
      </c>
      <c r="F95" s="436">
        <v>86000</v>
      </c>
      <c r="G95" s="434">
        <f t="shared" si="21"/>
        <v>10000</v>
      </c>
      <c r="H95" s="436"/>
      <c r="I95" s="436"/>
      <c r="J95" s="436"/>
      <c r="K95" s="436">
        <v>10000</v>
      </c>
      <c r="L95" s="436">
        <v>10000</v>
      </c>
      <c r="M95" s="436">
        <v>10000</v>
      </c>
      <c r="N95" s="434">
        <f t="shared" si="20"/>
        <v>793900</v>
      </c>
    </row>
    <row r="96" spans="1:14" ht="31.5">
      <c r="A96" s="87">
        <v>1412180</v>
      </c>
      <c r="B96" s="87" t="s">
        <v>15</v>
      </c>
      <c r="C96" s="95" t="s">
        <v>16</v>
      </c>
      <c r="D96" s="434">
        <v>3672000</v>
      </c>
      <c r="E96" s="436">
        <v>2517000</v>
      </c>
      <c r="F96" s="436">
        <v>91800</v>
      </c>
      <c r="G96" s="434">
        <f t="shared" si="21"/>
        <v>0</v>
      </c>
      <c r="H96" s="436"/>
      <c r="I96" s="436"/>
      <c r="J96" s="436"/>
      <c r="K96" s="436"/>
      <c r="L96" s="436"/>
      <c r="M96" s="436"/>
      <c r="N96" s="434">
        <f t="shared" si="20"/>
        <v>3672000</v>
      </c>
    </row>
    <row r="97" spans="1:14" ht="16.5">
      <c r="A97" s="87" t="s">
        <v>17</v>
      </c>
      <c r="B97" s="87" t="s">
        <v>276</v>
      </c>
      <c r="C97" s="95" t="s">
        <v>18</v>
      </c>
      <c r="D97" s="439">
        <f>D98+D99+D100+D101+D102+D103+D104+D105</f>
        <v>11807100</v>
      </c>
      <c r="E97" s="437">
        <f aca="true" t="shared" si="22" ref="E97:M97">E98+E99+E100+E101+E102+E103+E104+E105</f>
        <v>7145800</v>
      </c>
      <c r="F97" s="437">
        <f t="shared" si="22"/>
        <v>582100</v>
      </c>
      <c r="G97" s="439">
        <f t="shared" si="22"/>
        <v>30500</v>
      </c>
      <c r="H97" s="437">
        <f t="shared" si="22"/>
        <v>500</v>
      </c>
      <c r="I97" s="437">
        <f t="shared" si="22"/>
        <v>0</v>
      </c>
      <c r="J97" s="437">
        <f t="shared" si="22"/>
        <v>0</v>
      </c>
      <c r="K97" s="437">
        <f t="shared" si="22"/>
        <v>30000</v>
      </c>
      <c r="L97" s="437">
        <f t="shared" si="22"/>
        <v>30000</v>
      </c>
      <c r="M97" s="437">
        <f t="shared" si="22"/>
        <v>30000</v>
      </c>
      <c r="N97" s="434">
        <f t="shared" si="20"/>
        <v>11837600</v>
      </c>
    </row>
    <row r="98" spans="1:14" ht="47.25">
      <c r="A98" s="87"/>
      <c r="B98" s="87"/>
      <c r="C98" s="95" t="s">
        <v>278</v>
      </c>
      <c r="D98" s="434">
        <v>3429300</v>
      </c>
      <c r="E98" s="436">
        <v>2337700</v>
      </c>
      <c r="F98" s="436">
        <v>158100</v>
      </c>
      <c r="G98" s="434">
        <f t="shared" si="21"/>
        <v>0</v>
      </c>
      <c r="H98" s="437"/>
      <c r="I98" s="437"/>
      <c r="J98" s="437"/>
      <c r="K98" s="437"/>
      <c r="L98" s="437"/>
      <c r="M98" s="437"/>
      <c r="N98" s="434">
        <f t="shared" si="20"/>
        <v>3429300</v>
      </c>
    </row>
    <row r="99" spans="1:14" ht="31.5">
      <c r="A99" s="87"/>
      <c r="B99" s="87"/>
      <c r="C99" s="95" t="s">
        <v>281</v>
      </c>
      <c r="D99" s="434">
        <v>563200</v>
      </c>
      <c r="E99" s="436">
        <v>378200</v>
      </c>
      <c r="F99" s="436">
        <v>30600</v>
      </c>
      <c r="G99" s="434">
        <f t="shared" si="21"/>
        <v>10000</v>
      </c>
      <c r="H99" s="436"/>
      <c r="I99" s="436"/>
      <c r="J99" s="436"/>
      <c r="K99" s="436">
        <v>10000</v>
      </c>
      <c r="L99" s="436">
        <v>10000</v>
      </c>
      <c r="M99" s="436">
        <v>10000</v>
      </c>
      <c r="N99" s="434">
        <f t="shared" si="20"/>
        <v>573200</v>
      </c>
    </row>
    <row r="100" spans="1:14" ht="30.75" customHeight="1">
      <c r="A100" s="87"/>
      <c r="B100" s="87"/>
      <c r="C100" s="95" t="s">
        <v>19</v>
      </c>
      <c r="D100" s="434">
        <v>1850900</v>
      </c>
      <c r="E100" s="436">
        <v>1241000</v>
      </c>
      <c r="F100" s="436">
        <v>121000</v>
      </c>
      <c r="G100" s="434">
        <f t="shared" si="21"/>
        <v>20000</v>
      </c>
      <c r="H100" s="436"/>
      <c r="I100" s="436"/>
      <c r="J100" s="436"/>
      <c r="K100" s="436">
        <v>20000</v>
      </c>
      <c r="L100" s="436">
        <v>20000</v>
      </c>
      <c r="M100" s="436">
        <v>20000</v>
      </c>
      <c r="N100" s="434">
        <f t="shared" si="20"/>
        <v>1870900</v>
      </c>
    </row>
    <row r="101" spans="1:14" ht="67.5" customHeight="1">
      <c r="A101" s="87"/>
      <c r="B101" s="87"/>
      <c r="C101" s="95" t="s">
        <v>279</v>
      </c>
      <c r="D101" s="434">
        <v>2576900</v>
      </c>
      <c r="E101" s="436">
        <v>1468000</v>
      </c>
      <c r="F101" s="436">
        <v>64000</v>
      </c>
      <c r="G101" s="434">
        <f t="shared" si="21"/>
        <v>0</v>
      </c>
      <c r="H101" s="436"/>
      <c r="I101" s="436"/>
      <c r="J101" s="436"/>
      <c r="K101" s="436"/>
      <c r="L101" s="436"/>
      <c r="M101" s="436"/>
      <c r="N101" s="434">
        <f t="shared" si="20"/>
        <v>2576900</v>
      </c>
    </row>
    <row r="102" spans="1:14" ht="31.5">
      <c r="A102" s="87"/>
      <c r="B102" s="87"/>
      <c r="C102" s="95" t="s">
        <v>20</v>
      </c>
      <c r="D102" s="434">
        <v>120000</v>
      </c>
      <c r="E102" s="436"/>
      <c r="F102" s="436"/>
      <c r="G102" s="434">
        <f t="shared" si="21"/>
        <v>0</v>
      </c>
      <c r="H102" s="436"/>
      <c r="I102" s="436"/>
      <c r="J102" s="436"/>
      <c r="K102" s="436"/>
      <c r="L102" s="436"/>
      <c r="M102" s="436"/>
      <c r="N102" s="434">
        <f t="shared" si="20"/>
        <v>120000</v>
      </c>
    </row>
    <row r="103" spans="1:14" ht="31.5">
      <c r="A103" s="87"/>
      <c r="B103" s="87"/>
      <c r="C103" s="95" t="s">
        <v>280</v>
      </c>
      <c r="D103" s="434">
        <v>857800</v>
      </c>
      <c r="E103" s="436">
        <v>575900</v>
      </c>
      <c r="F103" s="436">
        <v>40000</v>
      </c>
      <c r="G103" s="434">
        <f t="shared" si="21"/>
        <v>500</v>
      </c>
      <c r="H103" s="436">
        <v>500</v>
      </c>
      <c r="I103" s="436"/>
      <c r="J103" s="436"/>
      <c r="K103" s="436"/>
      <c r="L103" s="436"/>
      <c r="M103" s="436"/>
      <c r="N103" s="434">
        <f t="shared" si="20"/>
        <v>858300</v>
      </c>
    </row>
    <row r="104" spans="1:14" ht="54.75" customHeight="1">
      <c r="A104" s="87"/>
      <c r="B104" s="87"/>
      <c r="C104" s="95" t="s">
        <v>282</v>
      </c>
      <c r="D104" s="434">
        <v>2059000</v>
      </c>
      <c r="E104" s="436">
        <v>1145000</v>
      </c>
      <c r="F104" s="436">
        <v>168400</v>
      </c>
      <c r="G104" s="434">
        <f t="shared" si="21"/>
        <v>0</v>
      </c>
      <c r="H104" s="436"/>
      <c r="I104" s="436"/>
      <c r="J104" s="436"/>
      <c r="K104" s="436"/>
      <c r="L104" s="436"/>
      <c r="M104" s="436"/>
      <c r="N104" s="434">
        <f t="shared" si="20"/>
        <v>2059000</v>
      </c>
    </row>
    <row r="105" spans="1:14" ht="94.5">
      <c r="A105" s="87"/>
      <c r="B105" s="87"/>
      <c r="C105" s="95" t="s">
        <v>283</v>
      </c>
      <c r="D105" s="434">
        <v>350000</v>
      </c>
      <c r="E105" s="436"/>
      <c r="F105" s="436"/>
      <c r="G105" s="434"/>
      <c r="H105" s="436"/>
      <c r="I105" s="436"/>
      <c r="J105" s="436"/>
      <c r="K105" s="436"/>
      <c r="L105" s="436"/>
      <c r="M105" s="436"/>
      <c r="N105" s="434">
        <f t="shared" si="20"/>
        <v>350000</v>
      </c>
    </row>
    <row r="106" spans="1:14" ht="31.5">
      <c r="A106" s="87">
        <v>1412190</v>
      </c>
      <c r="B106" s="87" t="s">
        <v>21</v>
      </c>
      <c r="C106" s="95" t="s">
        <v>22</v>
      </c>
      <c r="D106" s="434">
        <v>352200</v>
      </c>
      <c r="E106" s="436">
        <v>229000</v>
      </c>
      <c r="F106" s="436">
        <v>25500</v>
      </c>
      <c r="G106" s="434">
        <f t="shared" si="21"/>
        <v>0</v>
      </c>
      <c r="H106" s="436"/>
      <c r="I106" s="436"/>
      <c r="J106" s="436"/>
      <c r="K106" s="436"/>
      <c r="L106" s="436"/>
      <c r="M106" s="436"/>
      <c r="N106" s="434">
        <f t="shared" si="20"/>
        <v>352200</v>
      </c>
    </row>
    <row r="107" spans="1:14" ht="47.25">
      <c r="A107" s="87">
        <v>1412200</v>
      </c>
      <c r="B107" s="87" t="s">
        <v>23</v>
      </c>
      <c r="C107" s="95" t="s">
        <v>24</v>
      </c>
      <c r="D107" s="434">
        <v>456800</v>
      </c>
      <c r="E107" s="436">
        <v>340000</v>
      </c>
      <c r="F107" s="436"/>
      <c r="G107" s="434">
        <f t="shared" si="21"/>
        <v>0</v>
      </c>
      <c r="H107" s="436"/>
      <c r="I107" s="436"/>
      <c r="J107" s="436"/>
      <c r="K107" s="436"/>
      <c r="L107" s="436"/>
      <c r="M107" s="436"/>
      <c r="N107" s="434">
        <f t="shared" si="20"/>
        <v>456800</v>
      </c>
    </row>
    <row r="108" spans="1:14" ht="31.5">
      <c r="A108" s="87">
        <v>1412240</v>
      </c>
      <c r="B108" s="87" t="s">
        <v>287</v>
      </c>
      <c r="C108" s="95" t="s">
        <v>25</v>
      </c>
      <c r="D108" s="434">
        <v>1100000</v>
      </c>
      <c r="E108" s="436"/>
      <c r="F108" s="436"/>
      <c r="G108" s="434"/>
      <c r="H108" s="436"/>
      <c r="I108" s="436"/>
      <c r="J108" s="436"/>
      <c r="K108" s="436"/>
      <c r="L108" s="436"/>
      <c r="M108" s="436"/>
      <c r="N108" s="434">
        <f t="shared" si="20"/>
        <v>1100000</v>
      </c>
    </row>
    <row r="109" spans="1:30" ht="47.25">
      <c r="A109" s="87">
        <v>1412250</v>
      </c>
      <c r="B109" s="87" t="s">
        <v>26</v>
      </c>
      <c r="C109" s="95" t="s">
        <v>27</v>
      </c>
      <c r="D109" s="434">
        <v>11458900</v>
      </c>
      <c r="E109" s="436"/>
      <c r="F109" s="436"/>
      <c r="G109" s="434">
        <f t="shared" si="21"/>
        <v>0</v>
      </c>
      <c r="H109" s="436"/>
      <c r="I109" s="436"/>
      <c r="J109" s="436"/>
      <c r="K109" s="436"/>
      <c r="L109" s="436"/>
      <c r="M109" s="436"/>
      <c r="N109" s="434">
        <f t="shared" si="20"/>
        <v>11458900</v>
      </c>
      <c r="O109" s="443"/>
      <c r="P109" s="443"/>
      <c r="Q109" s="443"/>
      <c r="R109" s="443"/>
      <c r="S109" s="443"/>
      <c r="T109" s="443"/>
      <c r="U109" s="443"/>
      <c r="V109" s="443"/>
      <c r="W109" s="443"/>
      <c r="X109" s="443"/>
      <c r="Y109" s="443"/>
      <c r="Z109" s="443"/>
      <c r="AA109" s="443"/>
      <c r="AB109" s="443"/>
      <c r="AC109" s="443"/>
      <c r="AD109" s="443"/>
    </row>
    <row r="110" spans="1:30" ht="16.5">
      <c r="A110" s="87">
        <v>1414060</v>
      </c>
      <c r="B110" s="87" t="s">
        <v>322</v>
      </c>
      <c r="C110" s="95" t="s">
        <v>28</v>
      </c>
      <c r="D110" s="434">
        <v>1015900</v>
      </c>
      <c r="E110" s="436">
        <v>648000</v>
      </c>
      <c r="F110" s="436">
        <v>58600</v>
      </c>
      <c r="G110" s="434">
        <f>H110+K110</f>
        <v>86000</v>
      </c>
      <c r="H110" s="436"/>
      <c r="I110" s="436"/>
      <c r="J110" s="436"/>
      <c r="K110" s="436">
        <v>86000</v>
      </c>
      <c r="L110" s="436">
        <v>86000</v>
      </c>
      <c r="M110" s="436">
        <v>86000</v>
      </c>
      <c r="N110" s="434">
        <f t="shared" si="20"/>
        <v>1101900</v>
      </c>
      <c r="O110" s="443"/>
      <c r="P110" s="443"/>
      <c r="Q110" s="443"/>
      <c r="R110" s="443"/>
      <c r="S110" s="443"/>
      <c r="T110" s="443"/>
      <c r="U110" s="443"/>
      <c r="V110" s="443"/>
      <c r="W110" s="443"/>
      <c r="X110" s="443"/>
      <c r="Y110" s="443"/>
      <c r="Z110" s="443"/>
      <c r="AA110" s="443"/>
      <c r="AB110" s="443"/>
      <c r="AC110" s="443"/>
      <c r="AD110" s="443"/>
    </row>
    <row r="111" spans="1:30" s="99" customFormat="1" ht="47.25">
      <c r="A111" s="156">
        <v>1500000</v>
      </c>
      <c r="B111" s="156" t="s">
        <v>414</v>
      </c>
      <c r="C111" s="162" t="s">
        <v>415</v>
      </c>
      <c r="D111" s="424">
        <f aca="true" t="shared" si="23" ref="D111:M111">D113+D123+D124+D126+D125+D127+D128+D129+D130+D131</f>
        <v>44894000</v>
      </c>
      <c r="E111" s="424">
        <f t="shared" si="23"/>
        <v>21521860</v>
      </c>
      <c r="F111" s="424">
        <f t="shared" si="23"/>
        <v>7162210</v>
      </c>
      <c r="G111" s="424">
        <f t="shared" si="23"/>
        <v>10607100</v>
      </c>
      <c r="H111" s="424">
        <f t="shared" si="23"/>
        <v>9903600</v>
      </c>
      <c r="I111" s="424">
        <f t="shared" si="23"/>
        <v>0</v>
      </c>
      <c r="J111" s="424">
        <f t="shared" si="23"/>
        <v>0</v>
      </c>
      <c r="K111" s="424">
        <f t="shared" si="23"/>
        <v>703500</v>
      </c>
      <c r="L111" s="424">
        <f t="shared" si="23"/>
        <v>108500</v>
      </c>
      <c r="M111" s="424">
        <f t="shared" si="23"/>
        <v>108500</v>
      </c>
      <c r="N111" s="424">
        <f>D111+G111</f>
        <v>55501100</v>
      </c>
      <c r="O111" s="444"/>
      <c r="P111" s="444"/>
      <c r="Q111" s="444"/>
      <c r="R111" s="444"/>
      <c r="S111" s="444"/>
      <c r="T111" s="444"/>
      <c r="U111" s="444"/>
      <c r="V111" s="444"/>
      <c r="W111" s="444"/>
      <c r="X111" s="444"/>
      <c r="Y111" s="444"/>
      <c r="Z111" s="444"/>
      <c r="AA111" s="444"/>
      <c r="AB111" s="444"/>
      <c r="AC111" s="444"/>
      <c r="AD111" s="444"/>
    </row>
    <row r="112" spans="1:30" s="99" customFormat="1" ht="47.25">
      <c r="A112" s="156">
        <v>1510000</v>
      </c>
      <c r="B112" s="156" t="s">
        <v>414</v>
      </c>
      <c r="C112" s="162" t="s">
        <v>415</v>
      </c>
      <c r="D112" s="424">
        <f>D111</f>
        <v>44894000</v>
      </c>
      <c r="E112" s="424">
        <f aca="true" t="shared" si="24" ref="E112:N112">E111</f>
        <v>21521860</v>
      </c>
      <c r="F112" s="424">
        <f t="shared" si="24"/>
        <v>7162210</v>
      </c>
      <c r="G112" s="424">
        <f t="shared" si="24"/>
        <v>10607100</v>
      </c>
      <c r="H112" s="424">
        <f t="shared" si="24"/>
        <v>9903600</v>
      </c>
      <c r="I112" s="424">
        <f t="shared" si="24"/>
        <v>0</v>
      </c>
      <c r="J112" s="424">
        <f t="shared" si="24"/>
        <v>0</v>
      </c>
      <c r="K112" s="424">
        <f t="shared" si="24"/>
        <v>703500</v>
      </c>
      <c r="L112" s="424">
        <f t="shared" si="24"/>
        <v>108500</v>
      </c>
      <c r="M112" s="424">
        <f t="shared" si="24"/>
        <v>108500</v>
      </c>
      <c r="N112" s="424">
        <f t="shared" si="24"/>
        <v>55501100</v>
      </c>
      <c r="O112" s="444"/>
      <c r="P112" s="444"/>
      <c r="Q112" s="444"/>
      <c r="R112" s="444"/>
      <c r="S112" s="444"/>
      <c r="T112" s="444"/>
      <c r="U112" s="444"/>
      <c r="V112" s="444"/>
      <c r="W112" s="444"/>
      <c r="X112" s="444"/>
      <c r="Y112" s="444"/>
      <c r="Z112" s="444"/>
      <c r="AA112" s="444"/>
      <c r="AB112" s="444"/>
      <c r="AC112" s="444"/>
      <c r="AD112" s="444"/>
    </row>
    <row r="113" spans="1:30" s="99" customFormat="1" ht="31.5">
      <c r="A113" s="87" t="s">
        <v>29</v>
      </c>
      <c r="B113" s="87" t="s">
        <v>291</v>
      </c>
      <c r="C113" s="95" t="s">
        <v>30</v>
      </c>
      <c r="D113" s="434">
        <f>D114+D115+D119</f>
        <v>1876000</v>
      </c>
      <c r="E113" s="442"/>
      <c r="F113" s="442"/>
      <c r="G113" s="442"/>
      <c r="H113" s="442"/>
      <c r="I113" s="442"/>
      <c r="J113" s="442"/>
      <c r="K113" s="442"/>
      <c r="L113" s="442"/>
      <c r="M113" s="442"/>
      <c r="N113" s="434">
        <f aca="true" t="shared" si="25" ref="N113:N131">SUM(G113,D113)</f>
        <v>1876000</v>
      </c>
      <c r="O113" s="444"/>
      <c r="P113" s="444"/>
      <c r="Q113" s="444"/>
      <c r="R113" s="444"/>
      <c r="S113" s="444"/>
      <c r="T113" s="444"/>
      <c r="U113" s="444"/>
      <c r="V113" s="444"/>
      <c r="W113" s="444"/>
      <c r="X113" s="444"/>
      <c r="Y113" s="444"/>
      <c r="Z113" s="444"/>
      <c r="AA113" s="444"/>
      <c r="AB113" s="444"/>
      <c r="AC113" s="444"/>
      <c r="AD113" s="444"/>
    </row>
    <row r="114" spans="1:30" s="99" customFormat="1" ht="31.5">
      <c r="A114" s="87"/>
      <c r="B114" s="87"/>
      <c r="C114" s="95" t="s">
        <v>31</v>
      </c>
      <c r="D114" s="434">
        <v>300000</v>
      </c>
      <c r="E114" s="442"/>
      <c r="F114" s="442"/>
      <c r="G114" s="442"/>
      <c r="H114" s="442"/>
      <c r="I114" s="442"/>
      <c r="J114" s="442"/>
      <c r="K114" s="442"/>
      <c r="L114" s="442"/>
      <c r="M114" s="442"/>
      <c r="N114" s="434">
        <f t="shared" si="25"/>
        <v>300000</v>
      </c>
      <c r="O114" s="444"/>
      <c r="P114" s="444"/>
      <c r="Q114" s="444"/>
      <c r="R114" s="444"/>
      <c r="S114" s="444"/>
      <c r="T114" s="444"/>
      <c r="U114" s="444"/>
      <c r="V114" s="444"/>
      <c r="W114" s="444"/>
      <c r="X114" s="444"/>
      <c r="Y114" s="444"/>
      <c r="Z114" s="444"/>
      <c r="AA114" s="444"/>
      <c r="AB114" s="444"/>
      <c r="AC114" s="444"/>
      <c r="AD114" s="444"/>
    </row>
    <row r="115" spans="1:30" s="99" customFormat="1" ht="19.5" customHeight="1">
      <c r="A115" s="87"/>
      <c r="B115" s="87"/>
      <c r="C115" s="95" t="s">
        <v>32</v>
      </c>
      <c r="D115" s="434">
        <f>D116+D117+D118</f>
        <v>327000</v>
      </c>
      <c r="E115" s="442"/>
      <c r="F115" s="442"/>
      <c r="G115" s="425">
        <f aca="true" t="shared" si="26" ref="G115:G124">H115+K115</f>
        <v>0</v>
      </c>
      <c r="H115" s="442"/>
      <c r="I115" s="442"/>
      <c r="J115" s="442"/>
      <c r="K115" s="442"/>
      <c r="L115" s="442"/>
      <c r="M115" s="442"/>
      <c r="N115" s="434">
        <f t="shared" si="25"/>
        <v>327000</v>
      </c>
      <c r="O115" s="444"/>
      <c r="P115" s="444"/>
      <c r="Q115" s="444"/>
      <c r="R115" s="444"/>
      <c r="S115" s="444"/>
      <c r="T115" s="444"/>
      <c r="U115" s="444"/>
      <c r="V115" s="444"/>
      <c r="W115" s="444"/>
      <c r="X115" s="444"/>
      <c r="Y115" s="444"/>
      <c r="Z115" s="444"/>
      <c r="AA115" s="444"/>
      <c r="AB115" s="444"/>
      <c r="AC115" s="444"/>
      <c r="AD115" s="444"/>
    </row>
    <row r="116" spans="1:30" s="99" customFormat="1" ht="16.5" customHeight="1">
      <c r="A116" s="87"/>
      <c r="B116" s="87" t="s">
        <v>157</v>
      </c>
      <c r="C116" s="95" t="s">
        <v>33</v>
      </c>
      <c r="D116" s="434">
        <v>244000</v>
      </c>
      <c r="E116" s="442"/>
      <c r="F116" s="442"/>
      <c r="G116" s="425">
        <f t="shared" si="26"/>
        <v>0</v>
      </c>
      <c r="H116" s="442"/>
      <c r="I116" s="442"/>
      <c r="J116" s="442"/>
      <c r="K116" s="442"/>
      <c r="L116" s="442"/>
      <c r="M116" s="442"/>
      <c r="N116" s="434">
        <f t="shared" si="25"/>
        <v>244000</v>
      </c>
      <c r="O116" s="444"/>
      <c r="P116" s="444"/>
      <c r="Q116" s="444"/>
      <c r="R116" s="444"/>
      <c r="S116" s="444"/>
      <c r="T116" s="444"/>
      <c r="U116" s="444"/>
      <c r="V116" s="444"/>
      <c r="W116" s="444"/>
      <c r="X116" s="444"/>
      <c r="Y116" s="444"/>
      <c r="Z116" s="444"/>
      <c r="AA116" s="444"/>
      <c r="AB116" s="444"/>
      <c r="AC116" s="444"/>
      <c r="AD116" s="444"/>
    </row>
    <row r="117" spans="1:30" s="99" customFormat="1" ht="16.5">
      <c r="A117" s="87"/>
      <c r="B117" s="87"/>
      <c r="C117" s="95" t="s">
        <v>34</v>
      </c>
      <c r="D117" s="434">
        <v>61000</v>
      </c>
      <c r="E117" s="442"/>
      <c r="F117" s="442"/>
      <c r="G117" s="425">
        <f t="shared" si="26"/>
        <v>0</v>
      </c>
      <c r="H117" s="442"/>
      <c r="I117" s="442"/>
      <c r="J117" s="442"/>
      <c r="K117" s="442"/>
      <c r="L117" s="442"/>
      <c r="M117" s="442"/>
      <c r="N117" s="434">
        <f t="shared" si="25"/>
        <v>61000</v>
      </c>
      <c r="O117" s="444"/>
      <c r="P117" s="444"/>
      <c r="Q117" s="444"/>
      <c r="R117" s="444"/>
      <c r="S117" s="444"/>
      <c r="T117" s="444"/>
      <c r="U117" s="444"/>
      <c r="V117" s="444"/>
      <c r="W117" s="444"/>
      <c r="X117" s="444"/>
      <c r="Y117" s="444"/>
      <c r="Z117" s="444"/>
      <c r="AA117" s="444"/>
      <c r="AB117" s="444"/>
      <c r="AC117" s="444"/>
      <c r="AD117" s="444"/>
    </row>
    <row r="118" spans="1:30" s="99" customFormat="1" ht="78.75" customHeight="1">
      <c r="A118" s="87"/>
      <c r="B118" s="87"/>
      <c r="C118" s="95" t="s">
        <v>35</v>
      </c>
      <c r="D118" s="434">
        <v>22000</v>
      </c>
      <c r="E118" s="442"/>
      <c r="F118" s="442"/>
      <c r="G118" s="425">
        <f t="shared" si="26"/>
        <v>0</v>
      </c>
      <c r="H118" s="442"/>
      <c r="I118" s="442"/>
      <c r="J118" s="442"/>
      <c r="K118" s="442"/>
      <c r="L118" s="442"/>
      <c r="M118" s="442"/>
      <c r="N118" s="434">
        <f t="shared" si="25"/>
        <v>22000</v>
      </c>
      <c r="O118" s="444"/>
      <c r="P118" s="444"/>
      <c r="Q118" s="444"/>
      <c r="R118" s="444"/>
      <c r="S118" s="444"/>
      <c r="T118" s="444"/>
      <c r="U118" s="444"/>
      <c r="V118" s="444"/>
      <c r="W118" s="444"/>
      <c r="X118" s="444"/>
      <c r="Y118" s="444"/>
      <c r="Z118" s="444"/>
      <c r="AA118" s="444"/>
      <c r="AB118" s="444"/>
      <c r="AC118" s="444"/>
      <c r="AD118" s="444"/>
    </row>
    <row r="119" spans="1:30" s="99" customFormat="1" ht="19.5" customHeight="1">
      <c r="A119" s="87"/>
      <c r="B119" s="87"/>
      <c r="C119" s="95" t="s">
        <v>36</v>
      </c>
      <c r="D119" s="434">
        <f>D120+D121</f>
        <v>1249000</v>
      </c>
      <c r="E119" s="442"/>
      <c r="F119" s="442"/>
      <c r="G119" s="425">
        <f t="shared" si="26"/>
        <v>0</v>
      </c>
      <c r="H119" s="442"/>
      <c r="I119" s="442"/>
      <c r="J119" s="442"/>
      <c r="K119" s="442"/>
      <c r="L119" s="442"/>
      <c r="M119" s="442"/>
      <c r="N119" s="434">
        <f t="shared" si="25"/>
        <v>1249000</v>
      </c>
      <c r="O119" s="444"/>
      <c r="P119" s="444"/>
      <c r="Q119" s="444"/>
      <c r="R119" s="444"/>
      <c r="S119" s="444"/>
      <c r="T119" s="444"/>
      <c r="U119" s="444"/>
      <c r="V119" s="444"/>
      <c r="W119" s="444"/>
      <c r="X119" s="444"/>
      <c r="Y119" s="444"/>
      <c r="Z119" s="444"/>
      <c r="AA119" s="444"/>
      <c r="AB119" s="444"/>
      <c r="AC119" s="444"/>
      <c r="AD119" s="444"/>
    </row>
    <row r="120" spans="1:30" s="99" customFormat="1" ht="31.5">
      <c r="A120" s="87"/>
      <c r="B120" s="87" t="s">
        <v>157</v>
      </c>
      <c r="C120" s="95" t="s">
        <v>37</v>
      </c>
      <c r="D120" s="434">
        <v>509000</v>
      </c>
      <c r="E120" s="442"/>
      <c r="F120" s="442"/>
      <c r="G120" s="425">
        <f t="shared" si="26"/>
        <v>0</v>
      </c>
      <c r="H120" s="442"/>
      <c r="I120" s="442"/>
      <c r="J120" s="442"/>
      <c r="K120" s="442"/>
      <c r="L120" s="442"/>
      <c r="M120" s="442"/>
      <c r="N120" s="434">
        <f t="shared" si="25"/>
        <v>509000</v>
      </c>
      <c r="O120" s="444"/>
      <c r="P120" s="444"/>
      <c r="Q120" s="444"/>
      <c r="R120" s="444"/>
      <c r="S120" s="444"/>
      <c r="T120" s="444"/>
      <c r="U120" s="444"/>
      <c r="V120" s="444"/>
      <c r="W120" s="444"/>
      <c r="X120" s="444"/>
      <c r="Y120" s="444"/>
      <c r="Z120" s="444"/>
      <c r="AA120" s="444"/>
      <c r="AB120" s="444"/>
      <c r="AC120" s="444"/>
      <c r="AD120" s="444"/>
    </row>
    <row r="121" spans="1:30" s="99" customFormat="1" ht="31.5">
      <c r="A121" s="87"/>
      <c r="B121" s="87"/>
      <c r="C121" s="95" t="s">
        <v>293</v>
      </c>
      <c r="D121" s="434">
        <f>500000+240000</f>
        <v>740000</v>
      </c>
      <c r="E121" s="442"/>
      <c r="F121" s="442"/>
      <c r="G121" s="425">
        <f t="shared" si="26"/>
        <v>0</v>
      </c>
      <c r="H121" s="442"/>
      <c r="I121" s="442"/>
      <c r="J121" s="442"/>
      <c r="K121" s="442"/>
      <c r="L121" s="442"/>
      <c r="M121" s="442"/>
      <c r="N121" s="434">
        <f t="shared" si="25"/>
        <v>740000</v>
      </c>
      <c r="O121" s="444"/>
      <c r="P121" s="444"/>
      <c r="Q121" s="444"/>
      <c r="R121" s="444"/>
      <c r="S121" s="444"/>
      <c r="T121" s="444"/>
      <c r="U121" s="444"/>
      <c r="V121" s="444"/>
      <c r="W121" s="444"/>
      <c r="X121" s="444"/>
      <c r="Y121" s="444"/>
      <c r="Z121" s="444"/>
      <c r="AA121" s="444"/>
      <c r="AB121" s="444"/>
      <c r="AC121" s="444"/>
      <c r="AD121" s="444"/>
    </row>
    <row r="122" spans="1:30" s="99" customFormat="1" ht="16.5">
      <c r="A122" s="87"/>
      <c r="B122" s="87" t="s">
        <v>218</v>
      </c>
      <c r="C122" s="95" t="s">
        <v>38</v>
      </c>
      <c r="D122" s="434">
        <v>240000</v>
      </c>
      <c r="E122" s="442"/>
      <c r="F122" s="442"/>
      <c r="G122" s="425"/>
      <c r="H122" s="442"/>
      <c r="I122" s="442"/>
      <c r="J122" s="442"/>
      <c r="K122" s="442"/>
      <c r="L122" s="442"/>
      <c r="M122" s="442"/>
      <c r="N122" s="434">
        <f t="shared" si="25"/>
        <v>240000</v>
      </c>
      <c r="O122" s="444"/>
      <c r="P122" s="444"/>
      <c r="Q122" s="444"/>
      <c r="R122" s="444"/>
      <c r="S122" s="444"/>
      <c r="T122" s="444"/>
      <c r="U122" s="444"/>
      <c r="V122" s="444"/>
      <c r="W122" s="444"/>
      <c r="X122" s="444"/>
      <c r="Y122" s="444"/>
      <c r="Z122" s="444"/>
      <c r="AA122" s="444"/>
      <c r="AB122" s="444"/>
      <c r="AC122" s="444"/>
      <c r="AD122" s="444"/>
    </row>
    <row r="123" spans="1:30" ht="47.25">
      <c r="A123" s="87" t="s">
        <v>39</v>
      </c>
      <c r="B123" s="87" t="s">
        <v>40</v>
      </c>
      <c r="C123" s="95" t="s">
        <v>41</v>
      </c>
      <c r="D123" s="434">
        <v>609000</v>
      </c>
      <c r="E123" s="437"/>
      <c r="F123" s="437"/>
      <c r="G123" s="425">
        <f t="shared" si="26"/>
        <v>0</v>
      </c>
      <c r="H123" s="437"/>
      <c r="I123" s="437"/>
      <c r="J123" s="437"/>
      <c r="K123" s="437"/>
      <c r="L123" s="437"/>
      <c r="M123" s="437"/>
      <c r="N123" s="434">
        <f t="shared" si="25"/>
        <v>609000</v>
      </c>
      <c r="O123" s="445"/>
      <c r="P123" s="446"/>
      <c r="Q123" s="447"/>
      <c r="R123" s="447"/>
      <c r="S123" s="447"/>
      <c r="T123" s="447"/>
      <c r="U123" s="446"/>
      <c r="V123" s="447"/>
      <c r="W123" s="447"/>
      <c r="X123" s="447"/>
      <c r="Y123" s="447"/>
      <c r="Z123" s="447"/>
      <c r="AA123" s="446"/>
      <c r="AB123" s="443"/>
      <c r="AC123" s="443"/>
      <c r="AD123" s="443"/>
    </row>
    <row r="124" spans="1:30" ht="31.5">
      <c r="A124" s="87" t="s">
        <v>42</v>
      </c>
      <c r="B124" s="87" t="s">
        <v>43</v>
      </c>
      <c r="C124" s="95" t="s">
        <v>44</v>
      </c>
      <c r="D124" s="427">
        <v>439500</v>
      </c>
      <c r="E124" s="426"/>
      <c r="F124" s="426"/>
      <c r="G124" s="425">
        <f t="shared" si="26"/>
        <v>0</v>
      </c>
      <c r="H124" s="426"/>
      <c r="I124" s="426"/>
      <c r="J124" s="426"/>
      <c r="K124" s="426"/>
      <c r="L124" s="426"/>
      <c r="M124" s="426"/>
      <c r="N124" s="434">
        <f t="shared" si="25"/>
        <v>439500</v>
      </c>
      <c r="O124" s="445"/>
      <c r="P124" s="446"/>
      <c r="Q124" s="447"/>
      <c r="R124" s="447"/>
      <c r="S124" s="447"/>
      <c r="T124" s="447"/>
      <c r="U124" s="446"/>
      <c r="V124" s="447"/>
      <c r="W124" s="447"/>
      <c r="X124" s="447"/>
      <c r="Y124" s="447"/>
      <c r="Z124" s="447"/>
      <c r="AA124" s="446"/>
      <c r="AB124" s="443"/>
      <c r="AC124" s="443"/>
      <c r="AD124" s="443"/>
    </row>
    <row r="125" spans="1:30" ht="63">
      <c r="A125" s="87" t="s">
        <v>45</v>
      </c>
      <c r="B125" s="87" t="s">
        <v>300</v>
      </c>
      <c r="C125" s="95" t="s">
        <v>46</v>
      </c>
      <c r="D125" s="427">
        <v>4248500</v>
      </c>
      <c r="E125" s="426">
        <v>2252000</v>
      </c>
      <c r="F125" s="426">
        <v>712200</v>
      </c>
      <c r="G125" s="425">
        <f>H125+K125</f>
        <v>1170000</v>
      </c>
      <c r="H125" s="426">
        <v>1170000</v>
      </c>
      <c r="I125" s="426"/>
      <c r="J125" s="426"/>
      <c r="K125" s="426"/>
      <c r="L125" s="426"/>
      <c r="M125" s="427"/>
      <c r="N125" s="434">
        <f t="shared" si="25"/>
        <v>5418500</v>
      </c>
      <c r="O125" s="443"/>
      <c r="P125" s="443"/>
      <c r="Q125" s="443"/>
      <c r="R125" s="443"/>
      <c r="S125" s="443"/>
      <c r="T125" s="443"/>
      <c r="U125" s="443"/>
      <c r="V125" s="443"/>
      <c r="W125" s="443"/>
      <c r="X125" s="443"/>
      <c r="Y125" s="443"/>
      <c r="Z125" s="443"/>
      <c r="AA125" s="443"/>
      <c r="AB125" s="443"/>
      <c r="AC125" s="443"/>
      <c r="AD125" s="443"/>
    </row>
    <row r="126" spans="1:30" ht="16.5">
      <c r="A126" s="87" t="s">
        <v>47</v>
      </c>
      <c r="B126" s="87" t="s">
        <v>302</v>
      </c>
      <c r="C126" s="95" t="s">
        <v>48</v>
      </c>
      <c r="D126" s="427">
        <v>29604400</v>
      </c>
      <c r="E126" s="426">
        <v>14658800</v>
      </c>
      <c r="F126" s="426">
        <v>5816800</v>
      </c>
      <c r="G126" s="425">
        <f aca="true" t="shared" si="27" ref="G126:G131">H126+K126</f>
        <v>9328600</v>
      </c>
      <c r="H126" s="426">
        <v>8733600</v>
      </c>
      <c r="I126" s="426"/>
      <c r="J126" s="426"/>
      <c r="K126" s="426">
        <v>595000</v>
      </c>
      <c r="L126" s="426"/>
      <c r="M126" s="433"/>
      <c r="N126" s="434">
        <f t="shared" si="25"/>
        <v>38933000</v>
      </c>
      <c r="O126" s="443"/>
      <c r="P126" s="443"/>
      <c r="Q126" s="443"/>
      <c r="R126" s="443"/>
      <c r="S126" s="443"/>
      <c r="T126" s="443"/>
      <c r="U126" s="443"/>
      <c r="V126" s="443"/>
      <c r="W126" s="443"/>
      <c r="X126" s="443"/>
      <c r="Y126" s="443"/>
      <c r="Z126" s="443"/>
      <c r="AA126" s="443"/>
      <c r="AB126" s="443"/>
      <c r="AC126" s="443"/>
      <c r="AD126" s="443"/>
    </row>
    <row r="127" spans="1:30" ht="31.5">
      <c r="A127" s="87" t="s">
        <v>49</v>
      </c>
      <c r="B127" s="87" t="s">
        <v>311</v>
      </c>
      <c r="C127" s="95" t="s">
        <v>50</v>
      </c>
      <c r="D127" s="427">
        <v>968000</v>
      </c>
      <c r="E127" s="426">
        <v>510380</v>
      </c>
      <c r="F127" s="426">
        <v>229610</v>
      </c>
      <c r="G127" s="425"/>
      <c r="H127" s="426"/>
      <c r="I127" s="426"/>
      <c r="J127" s="426"/>
      <c r="K127" s="426"/>
      <c r="L127" s="426"/>
      <c r="M127" s="433"/>
      <c r="N127" s="434">
        <f t="shared" si="25"/>
        <v>968000</v>
      </c>
      <c r="O127" s="443"/>
      <c r="P127" s="443"/>
      <c r="Q127" s="443"/>
      <c r="R127" s="443"/>
      <c r="S127" s="443"/>
      <c r="T127" s="443"/>
      <c r="U127" s="443"/>
      <c r="V127" s="443"/>
      <c r="W127" s="443"/>
      <c r="X127" s="443"/>
      <c r="Y127" s="443"/>
      <c r="Z127" s="443"/>
      <c r="AA127" s="443"/>
      <c r="AB127" s="443"/>
      <c r="AC127" s="443"/>
      <c r="AD127" s="443"/>
    </row>
    <row r="128" spans="1:30" ht="48" customHeight="1">
      <c r="A128" s="87" t="s">
        <v>51</v>
      </c>
      <c r="B128" s="87" t="s">
        <v>52</v>
      </c>
      <c r="C128" s="95" t="s">
        <v>53</v>
      </c>
      <c r="D128" s="427">
        <v>5241100</v>
      </c>
      <c r="E128" s="426">
        <v>3318700</v>
      </c>
      <c r="F128" s="426">
        <v>222100</v>
      </c>
      <c r="G128" s="425">
        <f>H128+K128</f>
        <v>108500</v>
      </c>
      <c r="H128" s="427"/>
      <c r="I128" s="427"/>
      <c r="J128" s="427"/>
      <c r="K128" s="433">
        <v>108500</v>
      </c>
      <c r="L128" s="433">
        <v>108500</v>
      </c>
      <c r="M128" s="433">
        <v>108500</v>
      </c>
      <c r="N128" s="434">
        <f t="shared" si="25"/>
        <v>5349600</v>
      </c>
      <c r="O128" s="443"/>
      <c r="P128" s="443"/>
      <c r="Q128" s="443"/>
      <c r="R128" s="443"/>
      <c r="S128" s="443"/>
      <c r="T128" s="443"/>
      <c r="U128" s="443"/>
      <c r="V128" s="443"/>
      <c r="W128" s="443"/>
      <c r="X128" s="443"/>
      <c r="Y128" s="443"/>
      <c r="Z128" s="443"/>
      <c r="AA128" s="443"/>
      <c r="AB128" s="443"/>
      <c r="AC128" s="443"/>
      <c r="AD128" s="443"/>
    </row>
    <row r="129" spans="1:30" ht="16.5">
      <c r="A129" s="87" t="s">
        <v>54</v>
      </c>
      <c r="B129" s="87" t="s">
        <v>315</v>
      </c>
      <c r="C129" s="95" t="s">
        <v>55</v>
      </c>
      <c r="D129" s="427">
        <v>1400000</v>
      </c>
      <c r="E129" s="433">
        <v>781980</v>
      </c>
      <c r="F129" s="433">
        <v>181500</v>
      </c>
      <c r="G129" s="425">
        <f t="shared" si="27"/>
        <v>0</v>
      </c>
      <c r="H129" s="427"/>
      <c r="I129" s="427"/>
      <c r="J129" s="427"/>
      <c r="K129" s="427"/>
      <c r="L129" s="427"/>
      <c r="M129" s="427"/>
      <c r="N129" s="434">
        <f t="shared" si="25"/>
        <v>1400000</v>
      </c>
      <c r="O129" s="443"/>
      <c r="P129" s="443"/>
      <c r="Q129" s="443"/>
      <c r="R129" s="443"/>
      <c r="S129" s="443"/>
      <c r="T129" s="443"/>
      <c r="U129" s="443"/>
      <c r="V129" s="443"/>
      <c r="W129" s="443"/>
      <c r="X129" s="443"/>
      <c r="Y129" s="443"/>
      <c r="Z129" s="443"/>
      <c r="AA129" s="443"/>
      <c r="AB129" s="443"/>
      <c r="AC129" s="443"/>
      <c r="AD129" s="443"/>
    </row>
    <row r="130" spans="1:30" ht="66" customHeight="1">
      <c r="A130" s="87" t="s">
        <v>56</v>
      </c>
      <c r="B130" s="87" t="s">
        <v>57</v>
      </c>
      <c r="C130" s="95" t="s">
        <v>58</v>
      </c>
      <c r="D130" s="427">
        <v>492500</v>
      </c>
      <c r="E130" s="426"/>
      <c r="F130" s="426"/>
      <c r="G130" s="425">
        <f t="shared" si="27"/>
        <v>0</v>
      </c>
      <c r="H130" s="427"/>
      <c r="I130" s="427"/>
      <c r="J130" s="427"/>
      <c r="K130" s="427"/>
      <c r="L130" s="427"/>
      <c r="M130" s="427"/>
      <c r="N130" s="434">
        <f t="shared" si="25"/>
        <v>492500</v>
      </c>
      <c r="O130" s="443"/>
      <c r="P130" s="443"/>
      <c r="Q130" s="443"/>
      <c r="R130" s="443"/>
      <c r="S130" s="443"/>
      <c r="T130" s="443"/>
      <c r="U130" s="443"/>
      <c r="V130" s="443"/>
      <c r="W130" s="443"/>
      <c r="X130" s="443"/>
      <c r="Y130" s="443"/>
      <c r="Z130" s="443"/>
      <c r="AA130" s="443"/>
      <c r="AB130" s="443"/>
      <c r="AC130" s="443"/>
      <c r="AD130" s="443"/>
    </row>
    <row r="131" spans="1:30" ht="31.5">
      <c r="A131" s="87" t="s">
        <v>59</v>
      </c>
      <c r="B131" s="87" t="s">
        <v>60</v>
      </c>
      <c r="C131" s="95" t="s">
        <v>61</v>
      </c>
      <c r="D131" s="427">
        <v>15000</v>
      </c>
      <c r="E131" s="426"/>
      <c r="F131" s="426"/>
      <c r="G131" s="425">
        <f t="shared" si="27"/>
        <v>0</v>
      </c>
      <c r="H131" s="427"/>
      <c r="I131" s="427"/>
      <c r="J131" s="427"/>
      <c r="K131" s="427"/>
      <c r="L131" s="427"/>
      <c r="M131" s="427"/>
      <c r="N131" s="427">
        <f t="shared" si="25"/>
        <v>15000</v>
      </c>
      <c r="O131" s="443"/>
      <c r="P131" s="443"/>
      <c r="Q131" s="443"/>
      <c r="R131" s="443"/>
      <c r="S131" s="443"/>
      <c r="T131" s="443"/>
      <c r="U131" s="443"/>
      <c r="V131" s="443"/>
      <c r="W131" s="443"/>
      <c r="X131" s="443"/>
      <c r="Y131" s="443"/>
      <c r="Z131" s="443"/>
      <c r="AA131" s="443"/>
      <c r="AB131" s="443"/>
      <c r="AC131" s="443"/>
      <c r="AD131" s="443"/>
    </row>
    <row r="132" spans="1:14" s="99" customFormat="1" ht="31.5">
      <c r="A132" s="156">
        <v>2000000</v>
      </c>
      <c r="B132" s="156" t="s">
        <v>62</v>
      </c>
      <c r="C132" s="176" t="s">
        <v>63</v>
      </c>
      <c r="D132" s="424">
        <f>D134</f>
        <v>2437700</v>
      </c>
      <c r="E132" s="424">
        <f aca="true" t="shared" si="28" ref="E132:M132">E134</f>
        <v>1218800</v>
      </c>
      <c r="F132" s="424">
        <f t="shared" si="28"/>
        <v>329600</v>
      </c>
      <c r="G132" s="424">
        <f t="shared" si="28"/>
        <v>0</v>
      </c>
      <c r="H132" s="424">
        <f t="shared" si="28"/>
        <v>0</v>
      </c>
      <c r="I132" s="424">
        <f t="shared" si="28"/>
        <v>0</v>
      </c>
      <c r="J132" s="424">
        <f t="shared" si="28"/>
        <v>0</v>
      </c>
      <c r="K132" s="424">
        <f t="shared" si="28"/>
        <v>0</v>
      </c>
      <c r="L132" s="424">
        <f t="shared" si="28"/>
        <v>0</v>
      </c>
      <c r="M132" s="424">
        <f t="shared" si="28"/>
        <v>0</v>
      </c>
      <c r="N132" s="424">
        <f>D132+G132</f>
        <v>2437700</v>
      </c>
    </row>
    <row r="133" spans="1:14" s="99" customFormat="1" ht="31.5">
      <c r="A133" s="156">
        <v>2010000</v>
      </c>
      <c r="B133" s="156" t="s">
        <v>62</v>
      </c>
      <c r="C133" s="176" t="s">
        <v>63</v>
      </c>
      <c r="D133" s="424">
        <f>D132</f>
        <v>2437700</v>
      </c>
      <c r="E133" s="424">
        <f aca="true" t="shared" si="29" ref="E133:N133">E132</f>
        <v>1218800</v>
      </c>
      <c r="F133" s="424">
        <f t="shared" si="29"/>
        <v>329600</v>
      </c>
      <c r="G133" s="424">
        <f t="shared" si="29"/>
        <v>0</v>
      </c>
      <c r="H133" s="424">
        <f t="shared" si="29"/>
        <v>0</v>
      </c>
      <c r="I133" s="424">
        <f t="shared" si="29"/>
        <v>0</v>
      </c>
      <c r="J133" s="424">
        <f t="shared" si="29"/>
        <v>0</v>
      </c>
      <c r="K133" s="424">
        <f t="shared" si="29"/>
        <v>0</v>
      </c>
      <c r="L133" s="424">
        <f t="shared" si="29"/>
        <v>0</v>
      </c>
      <c r="M133" s="424">
        <f t="shared" si="29"/>
        <v>0</v>
      </c>
      <c r="N133" s="424">
        <f t="shared" si="29"/>
        <v>2437700</v>
      </c>
    </row>
    <row r="134" spans="1:14" s="99" customFormat="1" ht="47.25">
      <c r="A134" s="87" t="s">
        <v>64</v>
      </c>
      <c r="B134" s="87" t="s">
        <v>65</v>
      </c>
      <c r="C134" s="107" t="s">
        <v>66</v>
      </c>
      <c r="D134" s="427">
        <v>2437700</v>
      </c>
      <c r="E134" s="433">
        <v>1218800</v>
      </c>
      <c r="F134" s="433">
        <v>329600</v>
      </c>
      <c r="G134" s="427"/>
      <c r="H134" s="433"/>
      <c r="I134" s="433"/>
      <c r="J134" s="433"/>
      <c r="K134" s="433"/>
      <c r="L134" s="433"/>
      <c r="M134" s="433"/>
      <c r="N134" s="427">
        <f>SUM(G134,D134)</f>
        <v>2437700</v>
      </c>
    </row>
    <row r="135" spans="1:14" s="99" customFormat="1" ht="31.5">
      <c r="A135" s="156">
        <v>2400000</v>
      </c>
      <c r="B135" s="156" t="s">
        <v>416</v>
      </c>
      <c r="C135" s="176" t="s">
        <v>417</v>
      </c>
      <c r="D135" s="424">
        <f>D137+D138+D139+D140+D141+D142+D143</f>
        <v>36113800</v>
      </c>
      <c r="E135" s="424">
        <f>E137+E138+E139+E140+E141+E142+E143</f>
        <v>12211400</v>
      </c>
      <c r="F135" s="424">
        <f aca="true" t="shared" si="30" ref="F135:M135">F137+F138+F139+F140+F141+F142+F143</f>
        <v>1820100</v>
      </c>
      <c r="G135" s="424">
        <f t="shared" si="30"/>
        <v>1027500</v>
      </c>
      <c r="H135" s="424">
        <f t="shared" si="30"/>
        <v>569600</v>
      </c>
      <c r="I135" s="424">
        <f t="shared" si="30"/>
        <v>62243</v>
      </c>
      <c r="J135" s="424">
        <f t="shared" si="30"/>
        <v>57420</v>
      </c>
      <c r="K135" s="424">
        <f t="shared" si="30"/>
        <v>457900</v>
      </c>
      <c r="L135" s="424">
        <f t="shared" si="30"/>
        <v>345000</v>
      </c>
      <c r="M135" s="424">
        <f t="shared" si="30"/>
        <v>345000</v>
      </c>
      <c r="N135" s="424">
        <f>N137+N138+N139+N140+N141+N142+N143</f>
        <v>37141300</v>
      </c>
    </row>
    <row r="136" spans="1:14" s="99" customFormat="1" ht="31.5">
      <c r="A136" s="156">
        <v>2410000</v>
      </c>
      <c r="B136" s="156" t="s">
        <v>416</v>
      </c>
      <c r="C136" s="176" t="s">
        <v>417</v>
      </c>
      <c r="D136" s="424">
        <f>D135</f>
        <v>36113800</v>
      </c>
      <c r="E136" s="424">
        <f aca="true" t="shared" si="31" ref="E136:N136">E135</f>
        <v>12211400</v>
      </c>
      <c r="F136" s="424">
        <f t="shared" si="31"/>
        <v>1820100</v>
      </c>
      <c r="G136" s="424">
        <f t="shared" si="31"/>
        <v>1027500</v>
      </c>
      <c r="H136" s="424">
        <f t="shared" si="31"/>
        <v>569600</v>
      </c>
      <c r="I136" s="424">
        <f t="shared" si="31"/>
        <v>62243</v>
      </c>
      <c r="J136" s="424">
        <f t="shared" si="31"/>
        <v>57420</v>
      </c>
      <c r="K136" s="424">
        <f t="shared" si="31"/>
        <v>457900</v>
      </c>
      <c r="L136" s="424">
        <f t="shared" si="31"/>
        <v>345000</v>
      </c>
      <c r="M136" s="424">
        <f t="shared" si="31"/>
        <v>345000</v>
      </c>
      <c r="N136" s="424">
        <f t="shared" si="31"/>
        <v>37141300</v>
      </c>
    </row>
    <row r="137" spans="1:14" ht="16.5">
      <c r="A137" s="87">
        <v>2414020</v>
      </c>
      <c r="B137" s="87" t="s">
        <v>67</v>
      </c>
      <c r="C137" s="95" t="s">
        <v>68</v>
      </c>
      <c r="D137" s="427">
        <v>11543700</v>
      </c>
      <c r="E137" s="436"/>
      <c r="F137" s="436"/>
      <c r="G137" s="427">
        <f>H137+K137</f>
        <v>0</v>
      </c>
      <c r="H137" s="436"/>
      <c r="I137" s="436"/>
      <c r="J137" s="436"/>
      <c r="K137" s="436"/>
      <c r="L137" s="436"/>
      <c r="M137" s="436"/>
      <c r="N137" s="434">
        <f aca="true" t="shared" si="32" ref="N137:N163">SUM(G137,D137)</f>
        <v>11543700</v>
      </c>
    </row>
    <row r="138" spans="1:14" ht="35.25" customHeight="1">
      <c r="A138" s="87">
        <v>2414030</v>
      </c>
      <c r="B138" s="87" t="s">
        <v>69</v>
      </c>
      <c r="C138" s="95" t="s">
        <v>70</v>
      </c>
      <c r="D138" s="427">
        <v>3972400</v>
      </c>
      <c r="E138" s="436"/>
      <c r="F138" s="436"/>
      <c r="G138" s="427">
        <f aca="true" t="shared" si="33" ref="G138:G147">H138+K138</f>
        <v>0</v>
      </c>
      <c r="H138" s="436"/>
      <c r="I138" s="436"/>
      <c r="J138" s="436"/>
      <c r="K138" s="436"/>
      <c r="L138" s="436"/>
      <c r="M138" s="436"/>
      <c r="N138" s="434">
        <f t="shared" si="32"/>
        <v>3972400</v>
      </c>
    </row>
    <row r="139" spans="1:14" ht="16.5">
      <c r="A139" s="87">
        <v>2414060</v>
      </c>
      <c r="B139" s="87" t="s">
        <v>322</v>
      </c>
      <c r="C139" s="95" t="s">
        <v>323</v>
      </c>
      <c r="D139" s="427">
        <v>9315600</v>
      </c>
      <c r="E139" s="436">
        <v>5955500</v>
      </c>
      <c r="F139" s="436">
        <v>761600</v>
      </c>
      <c r="G139" s="427">
        <f t="shared" si="33"/>
        <v>596500</v>
      </c>
      <c r="H139" s="436">
        <v>202500</v>
      </c>
      <c r="I139" s="436">
        <v>38943</v>
      </c>
      <c r="J139" s="436">
        <v>14220</v>
      </c>
      <c r="K139" s="436">
        <v>394000</v>
      </c>
      <c r="L139" s="437">
        <v>345000</v>
      </c>
      <c r="M139" s="436">
        <v>345000</v>
      </c>
      <c r="N139" s="434">
        <f t="shared" si="32"/>
        <v>9912100</v>
      </c>
    </row>
    <row r="140" spans="1:14" ht="16.5">
      <c r="A140" s="87">
        <v>2414070</v>
      </c>
      <c r="B140" s="87" t="s">
        <v>324</v>
      </c>
      <c r="C140" s="95" t="s">
        <v>71</v>
      </c>
      <c r="D140" s="427">
        <v>4888000</v>
      </c>
      <c r="E140" s="436">
        <v>2851700</v>
      </c>
      <c r="F140" s="436">
        <v>458400</v>
      </c>
      <c r="G140" s="427">
        <f t="shared" si="33"/>
        <v>100000</v>
      </c>
      <c r="H140" s="436">
        <v>96000</v>
      </c>
      <c r="I140" s="436">
        <v>3300</v>
      </c>
      <c r="J140" s="436">
        <v>40000</v>
      </c>
      <c r="K140" s="436">
        <v>4000</v>
      </c>
      <c r="L140" s="448"/>
      <c r="M140" s="436"/>
      <c r="N140" s="434">
        <f t="shared" si="32"/>
        <v>4988000</v>
      </c>
    </row>
    <row r="141" spans="1:14" ht="16.5">
      <c r="A141" s="87">
        <v>2414080</v>
      </c>
      <c r="B141" s="87" t="s">
        <v>72</v>
      </c>
      <c r="C141" s="95" t="s">
        <v>73</v>
      </c>
      <c r="D141" s="427">
        <v>4123700</v>
      </c>
      <c r="E141" s="436">
        <v>2553100</v>
      </c>
      <c r="F141" s="436">
        <v>458700</v>
      </c>
      <c r="G141" s="427">
        <f t="shared" si="33"/>
        <v>325000</v>
      </c>
      <c r="H141" s="436">
        <v>265100</v>
      </c>
      <c r="I141" s="436">
        <v>20000</v>
      </c>
      <c r="J141" s="436">
        <v>3200</v>
      </c>
      <c r="K141" s="436">
        <v>59900</v>
      </c>
      <c r="L141" s="436"/>
      <c r="M141" s="436"/>
      <c r="N141" s="434">
        <f t="shared" si="32"/>
        <v>4448700</v>
      </c>
    </row>
    <row r="142" spans="1:14" ht="33" customHeight="1">
      <c r="A142" s="87">
        <v>2414090</v>
      </c>
      <c r="B142" s="87" t="s">
        <v>74</v>
      </c>
      <c r="C142" s="95" t="s">
        <v>75</v>
      </c>
      <c r="D142" s="427">
        <v>896500</v>
      </c>
      <c r="E142" s="436">
        <v>522700</v>
      </c>
      <c r="F142" s="436">
        <v>34100</v>
      </c>
      <c r="G142" s="427">
        <f t="shared" si="33"/>
        <v>6000</v>
      </c>
      <c r="H142" s="436">
        <v>6000</v>
      </c>
      <c r="I142" s="436"/>
      <c r="J142" s="436"/>
      <c r="K142" s="436"/>
      <c r="L142" s="436"/>
      <c r="M142" s="436"/>
      <c r="N142" s="434">
        <f t="shared" si="32"/>
        <v>902500</v>
      </c>
    </row>
    <row r="143" spans="1:14" ht="20.25" customHeight="1">
      <c r="A143" s="87">
        <v>2414800</v>
      </c>
      <c r="B143" s="87" t="s">
        <v>76</v>
      </c>
      <c r="C143" s="95" t="s">
        <v>77</v>
      </c>
      <c r="D143" s="439">
        <f>D144+D145+D146+D147</f>
        <v>1373900</v>
      </c>
      <c r="E143" s="437">
        <f>E144+E145+E146+E147</f>
        <v>328400</v>
      </c>
      <c r="F143" s="437">
        <f>F144+F145+F146+F147</f>
        <v>107300</v>
      </c>
      <c r="G143" s="439">
        <f>G144+G145+G146</f>
        <v>0</v>
      </c>
      <c r="H143" s="436"/>
      <c r="I143" s="436"/>
      <c r="J143" s="436"/>
      <c r="K143" s="436"/>
      <c r="L143" s="436"/>
      <c r="M143" s="436"/>
      <c r="N143" s="434">
        <f t="shared" si="32"/>
        <v>1373900</v>
      </c>
    </row>
    <row r="144" spans="1:14" ht="31.5">
      <c r="A144" s="87"/>
      <c r="B144" s="87" t="s">
        <v>157</v>
      </c>
      <c r="C144" s="95" t="s">
        <v>78</v>
      </c>
      <c r="D144" s="425">
        <v>300950</v>
      </c>
      <c r="E144" s="437">
        <v>154300</v>
      </c>
      <c r="F144" s="437">
        <v>53650</v>
      </c>
      <c r="G144" s="427">
        <f t="shared" si="33"/>
        <v>0</v>
      </c>
      <c r="H144" s="437"/>
      <c r="I144" s="437"/>
      <c r="J144" s="437"/>
      <c r="K144" s="437"/>
      <c r="L144" s="437"/>
      <c r="M144" s="437"/>
      <c r="N144" s="434">
        <f t="shared" si="32"/>
        <v>300950</v>
      </c>
    </row>
    <row r="145" spans="1:14" ht="17.25" customHeight="1">
      <c r="A145" s="87"/>
      <c r="B145" s="87"/>
      <c r="C145" s="95" t="s">
        <v>79</v>
      </c>
      <c r="D145" s="425">
        <v>262750</v>
      </c>
      <c r="E145" s="437">
        <v>124100</v>
      </c>
      <c r="F145" s="437">
        <v>53650</v>
      </c>
      <c r="G145" s="427">
        <f t="shared" si="33"/>
        <v>0</v>
      </c>
      <c r="H145" s="437"/>
      <c r="I145" s="437"/>
      <c r="J145" s="437"/>
      <c r="K145" s="437"/>
      <c r="L145" s="437"/>
      <c r="M145" s="437"/>
      <c r="N145" s="434">
        <f t="shared" si="32"/>
        <v>262750</v>
      </c>
    </row>
    <row r="146" spans="1:14" ht="16.5">
      <c r="A146" s="87"/>
      <c r="B146" s="87"/>
      <c r="C146" s="95" t="s">
        <v>80</v>
      </c>
      <c r="D146" s="425">
        <v>678200</v>
      </c>
      <c r="E146" s="437">
        <v>50000</v>
      </c>
      <c r="F146" s="437"/>
      <c r="G146" s="427">
        <f t="shared" si="33"/>
        <v>0</v>
      </c>
      <c r="H146" s="437"/>
      <c r="I146" s="437"/>
      <c r="J146" s="437"/>
      <c r="K146" s="437"/>
      <c r="L146" s="437"/>
      <c r="M146" s="437"/>
      <c r="N146" s="434">
        <f t="shared" si="32"/>
        <v>678200</v>
      </c>
    </row>
    <row r="147" spans="1:14" ht="63">
      <c r="A147" s="87"/>
      <c r="B147" s="87"/>
      <c r="C147" s="95" t="s">
        <v>81</v>
      </c>
      <c r="D147" s="425">
        <v>132000</v>
      </c>
      <c r="E147" s="437"/>
      <c r="F147" s="437"/>
      <c r="G147" s="427">
        <f t="shared" si="33"/>
        <v>0</v>
      </c>
      <c r="H147" s="437"/>
      <c r="I147" s="437"/>
      <c r="J147" s="437"/>
      <c r="K147" s="437"/>
      <c r="L147" s="437"/>
      <c r="M147" s="437"/>
      <c r="N147" s="434">
        <f t="shared" si="32"/>
        <v>132000</v>
      </c>
    </row>
    <row r="148" spans="1:14" s="175" customFormat="1" ht="47.25">
      <c r="A148" s="156">
        <v>4700000</v>
      </c>
      <c r="B148" s="156" t="s">
        <v>419</v>
      </c>
      <c r="C148" s="157" t="s">
        <v>420</v>
      </c>
      <c r="D148" s="449">
        <f>D150+D151+D153+D154+D155</f>
        <v>0</v>
      </c>
      <c r="E148" s="449">
        <f aca="true" t="shared" si="34" ref="E148:M148">E150+E151+E153+E154+E155</f>
        <v>0</v>
      </c>
      <c r="F148" s="449">
        <f t="shared" si="34"/>
        <v>0</v>
      </c>
      <c r="G148" s="449">
        <f t="shared" si="34"/>
        <v>86182632</v>
      </c>
      <c r="H148" s="449">
        <f t="shared" si="34"/>
        <v>18065100</v>
      </c>
      <c r="I148" s="449">
        <f t="shared" si="34"/>
        <v>0</v>
      </c>
      <c r="J148" s="449">
        <f t="shared" si="34"/>
        <v>0</v>
      </c>
      <c r="K148" s="449">
        <f t="shared" si="34"/>
        <v>68117532</v>
      </c>
      <c r="L148" s="449">
        <f t="shared" si="34"/>
        <v>40289832</v>
      </c>
      <c r="M148" s="449">
        <f t="shared" si="34"/>
        <v>21724000</v>
      </c>
      <c r="N148" s="450">
        <f t="shared" si="32"/>
        <v>86182632</v>
      </c>
    </row>
    <row r="149" spans="1:14" s="175" customFormat="1" ht="47.25">
      <c r="A149" s="156">
        <v>4710000</v>
      </c>
      <c r="B149" s="156" t="s">
        <v>419</v>
      </c>
      <c r="C149" s="157" t="s">
        <v>420</v>
      </c>
      <c r="D149" s="449">
        <f>D148</f>
        <v>0</v>
      </c>
      <c r="E149" s="449">
        <f aca="true" t="shared" si="35" ref="E149:N149">E148</f>
        <v>0</v>
      </c>
      <c r="F149" s="449">
        <f t="shared" si="35"/>
        <v>0</v>
      </c>
      <c r="G149" s="449">
        <f t="shared" si="35"/>
        <v>86182632</v>
      </c>
      <c r="H149" s="449">
        <f t="shared" si="35"/>
        <v>18065100</v>
      </c>
      <c r="I149" s="449">
        <f t="shared" si="35"/>
        <v>0</v>
      </c>
      <c r="J149" s="449">
        <f t="shared" si="35"/>
        <v>0</v>
      </c>
      <c r="K149" s="449">
        <f t="shared" si="35"/>
        <v>68117532</v>
      </c>
      <c r="L149" s="449">
        <f t="shared" si="35"/>
        <v>40289832</v>
      </c>
      <c r="M149" s="449">
        <f t="shared" si="35"/>
        <v>21724000</v>
      </c>
      <c r="N149" s="449">
        <f t="shared" si="35"/>
        <v>86182632</v>
      </c>
    </row>
    <row r="150" spans="1:14" s="175" customFormat="1" ht="31.5">
      <c r="A150" s="87">
        <v>4716310</v>
      </c>
      <c r="B150" s="87" t="s">
        <v>340</v>
      </c>
      <c r="C150" s="107" t="s">
        <v>82</v>
      </c>
      <c r="D150" s="427"/>
      <c r="E150" s="425"/>
      <c r="F150" s="425"/>
      <c r="G150" s="442">
        <f aca="true" t="shared" si="36" ref="G150:G155">H150+K150</f>
        <v>40289832</v>
      </c>
      <c r="H150" s="425"/>
      <c r="I150" s="425"/>
      <c r="J150" s="425"/>
      <c r="K150" s="433">
        <f>20000000+18560943+4889+1724000</f>
        <v>40289832</v>
      </c>
      <c r="L150" s="433">
        <f>20000000+18560943+4889+1724000</f>
        <v>40289832</v>
      </c>
      <c r="M150" s="433">
        <f>20000000+1724000</f>
        <v>21724000</v>
      </c>
      <c r="N150" s="427">
        <f t="shared" si="32"/>
        <v>40289832</v>
      </c>
    </row>
    <row r="151" spans="1:14" s="175" customFormat="1" ht="30" customHeight="1">
      <c r="A151" s="87" t="s">
        <v>83</v>
      </c>
      <c r="B151" s="87">
        <v>170703</v>
      </c>
      <c r="C151" s="107" t="s">
        <v>84</v>
      </c>
      <c r="D151" s="427"/>
      <c r="E151" s="425"/>
      <c r="F151" s="425"/>
      <c r="G151" s="442">
        <f t="shared" si="36"/>
        <v>44347600</v>
      </c>
      <c r="H151" s="433">
        <f>6402700+H152</f>
        <v>18065100</v>
      </c>
      <c r="I151" s="425"/>
      <c r="J151" s="425"/>
      <c r="K151" s="433">
        <f>1500000+K152</f>
        <v>26282500</v>
      </c>
      <c r="L151" s="433"/>
      <c r="M151" s="425"/>
      <c r="N151" s="427">
        <f t="shared" si="32"/>
        <v>44347600</v>
      </c>
    </row>
    <row r="152" spans="1:14" s="175" customFormat="1" ht="78.75">
      <c r="A152" s="87"/>
      <c r="B152" s="87"/>
      <c r="C152" s="107" t="s">
        <v>85</v>
      </c>
      <c r="D152" s="427"/>
      <c r="E152" s="425"/>
      <c r="F152" s="425"/>
      <c r="G152" s="442">
        <f t="shared" si="36"/>
        <v>36444900</v>
      </c>
      <c r="H152" s="433">
        <v>11662400</v>
      </c>
      <c r="I152" s="425"/>
      <c r="J152" s="425"/>
      <c r="K152" s="433">
        <v>24782500</v>
      </c>
      <c r="L152" s="433"/>
      <c r="M152" s="425"/>
      <c r="N152" s="427">
        <f t="shared" si="32"/>
        <v>36444900</v>
      </c>
    </row>
    <row r="153" spans="1:14" s="175" customFormat="1" ht="31.5">
      <c r="A153" s="87" t="s">
        <v>86</v>
      </c>
      <c r="B153" s="87">
        <v>240601</v>
      </c>
      <c r="C153" s="107" t="s">
        <v>367</v>
      </c>
      <c r="D153" s="427"/>
      <c r="E153" s="425"/>
      <c r="F153" s="425"/>
      <c r="G153" s="442">
        <f t="shared" si="36"/>
        <v>809400</v>
      </c>
      <c r="H153" s="433"/>
      <c r="I153" s="425"/>
      <c r="J153" s="425"/>
      <c r="K153" s="433">
        <v>809400</v>
      </c>
      <c r="L153" s="433"/>
      <c r="M153" s="425"/>
      <c r="N153" s="427">
        <f t="shared" si="32"/>
        <v>809400</v>
      </c>
    </row>
    <row r="154" spans="1:14" s="175" customFormat="1" ht="18" customHeight="1">
      <c r="A154" s="87">
        <v>4719120</v>
      </c>
      <c r="B154" s="87" t="s">
        <v>87</v>
      </c>
      <c r="C154" s="107" t="s">
        <v>88</v>
      </c>
      <c r="D154" s="427"/>
      <c r="E154" s="425"/>
      <c r="F154" s="425"/>
      <c r="G154" s="442">
        <f t="shared" si="36"/>
        <v>250000</v>
      </c>
      <c r="H154" s="433"/>
      <c r="I154" s="425"/>
      <c r="J154" s="425"/>
      <c r="K154" s="433">
        <v>250000</v>
      </c>
      <c r="L154" s="433"/>
      <c r="M154" s="425"/>
      <c r="N154" s="427">
        <f t="shared" si="32"/>
        <v>250000</v>
      </c>
    </row>
    <row r="155" spans="1:14" s="175" customFormat="1" ht="36" customHeight="1">
      <c r="A155" s="87">
        <v>4719130</v>
      </c>
      <c r="B155" s="87" t="s">
        <v>89</v>
      </c>
      <c r="C155" s="107" t="s">
        <v>90</v>
      </c>
      <c r="D155" s="427"/>
      <c r="E155" s="425"/>
      <c r="F155" s="425"/>
      <c r="G155" s="442">
        <f t="shared" si="36"/>
        <v>485800</v>
      </c>
      <c r="H155" s="433"/>
      <c r="I155" s="425"/>
      <c r="J155" s="425"/>
      <c r="K155" s="433">
        <v>485800</v>
      </c>
      <c r="L155" s="433"/>
      <c r="M155" s="425"/>
      <c r="N155" s="427">
        <f t="shared" si="32"/>
        <v>485800</v>
      </c>
    </row>
    <row r="156" spans="1:14" s="175" customFormat="1" ht="47.25">
      <c r="A156" s="156">
        <v>5100000</v>
      </c>
      <c r="B156" s="156" t="s">
        <v>421</v>
      </c>
      <c r="C156" s="157" t="s">
        <v>422</v>
      </c>
      <c r="D156" s="449"/>
      <c r="E156" s="449"/>
      <c r="F156" s="449"/>
      <c r="G156" s="449">
        <f>G158</f>
        <v>200000</v>
      </c>
      <c r="H156" s="449">
        <f aca="true" t="shared" si="37" ref="H156:M156">H158</f>
        <v>0</v>
      </c>
      <c r="I156" s="449">
        <f t="shared" si="37"/>
        <v>0</v>
      </c>
      <c r="J156" s="449">
        <f t="shared" si="37"/>
        <v>0</v>
      </c>
      <c r="K156" s="449">
        <f t="shared" si="37"/>
        <v>200000</v>
      </c>
      <c r="L156" s="449">
        <f t="shared" si="37"/>
        <v>200000</v>
      </c>
      <c r="M156" s="449">
        <f t="shared" si="37"/>
        <v>0</v>
      </c>
      <c r="N156" s="450">
        <f t="shared" si="32"/>
        <v>200000</v>
      </c>
    </row>
    <row r="157" spans="1:14" s="175" customFormat="1" ht="47.25">
      <c r="A157" s="156">
        <v>5110000</v>
      </c>
      <c r="B157" s="156" t="s">
        <v>421</v>
      </c>
      <c r="C157" s="157" t="s">
        <v>422</v>
      </c>
      <c r="D157" s="449">
        <f>D156</f>
        <v>0</v>
      </c>
      <c r="E157" s="449">
        <f aca="true" t="shared" si="38" ref="E157:N157">E156</f>
        <v>0</v>
      </c>
      <c r="F157" s="449">
        <f t="shared" si="38"/>
        <v>0</v>
      </c>
      <c r="G157" s="449">
        <f t="shared" si="38"/>
        <v>200000</v>
      </c>
      <c r="H157" s="449">
        <f t="shared" si="38"/>
        <v>0</v>
      </c>
      <c r="I157" s="449">
        <f t="shared" si="38"/>
        <v>0</v>
      </c>
      <c r="J157" s="449">
        <f t="shared" si="38"/>
        <v>0</v>
      </c>
      <c r="K157" s="449">
        <f t="shared" si="38"/>
        <v>200000</v>
      </c>
      <c r="L157" s="449">
        <f t="shared" si="38"/>
        <v>200000</v>
      </c>
      <c r="M157" s="449">
        <f t="shared" si="38"/>
        <v>0</v>
      </c>
      <c r="N157" s="449">
        <f t="shared" si="38"/>
        <v>200000</v>
      </c>
    </row>
    <row r="158" spans="1:14" s="175" customFormat="1" ht="33" customHeight="1">
      <c r="A158" s="87" t="s">
        <v>91</v>
      </c>
      <c r="B158" s="87" t="s">
        <v>358</v>
      </c>
      <c r="C158" s="107" t="s">
        <v>92</v>
      </c>
      <c r="D158" s="427"/>
      <c r="E158" s="425"/>
      <c r="F158" s="425"/>
      <c r="G158" s="442">
        <f>G159</f>
        <v>200000</v>
      </c>
      <c r="H158" s="442">
        <f aca="true" t="shared" si="39" ref="H158:M159">H159</f>
        <v>0</v>
      </c>
      <c r="I158" s="442">
        <f t="shared" si="39"/>
        <v>0</v>
      </c>
      <c r="J158" s="442">
        <f t="shared" si="39"/>
        <v>0</v>
      </c>
      <c r="K158" s="435">
        <f t="shared" si="39"/>
        <v>200000</v>
      </c>
      <c r="L158" s="435">
        <f t="shared" si="39"/>
        <v>200000</v>
      </c>
      <c r="M158" s="442">
        <f t="shared" si="39"/>
        <v>0</v>
      </c>
      <c r="N158" s="427">
        <f>G158+D158</f>
        <v>200000</v>
      </c>
    </row>
    <row r="159" spans="1:14" s="175" customFormat="1" ht="48" customHeight="1">
      <c r="A159" s="87"/>
      <c r="B159" s="87" t="s">
        <v>157</v>
      </c>
      <c r="C159" s="107" t="s">
        <v>534</v>
      </c>
      <c r="D159" s="427"/>
      <c r="E159" s="425"/>
      <c r="F159" s="425"/>
      <c r="G159" s="442">
        <f>G160</f>
        <v>200000</v>
      </c>
      <c r="H159" s="442">
        <f t="shared" si="39"/>
        <v>0</v>
      </c>
      <c r="I159" s="442">
        <f t="shared" si="39"/>
        <v>0</v>
      </c>
      <c r="J159" s="442">
        <f t="shared" si="39"/>
        <v>0</v>
      </c>
      <c r="K159" s="435">
        <f t="shared" si="39"/>
        <v>200000</v>
      </c>
      <c r="L159" s="435">
        <f t="shared" si="39"/>
        <v>200000</v>
      </c>
      <c r="M159" s="442">
        <f t="shared" si="39"/>
        <v>0</v>
      </c>
      <c r="N159" s="427">
        <f>G159+D159</f>
        <v>200000</v>
      </c>
    </row>
    <row r="160" spans="1:14" s="175" customFormat="1" ht="31.5">
      <c r="A160" s="87"/>
      <c r="B160" s="87"/>
      <c r="C160" s="107" t="s">
        <v>361</v>
      </c>
      <c r="D160" s="427"/>
      <c r="E160" s="425"/>
      <c r="F160" s="425"/>
      <c r="G160" s="442">
        <f>H160+K160</f>
        <v>200000</v>
      </c>
      <c r="H160" s="433"/>
      <c r="I160" s="425"/>
      <c r="J160" s="425"/>
      <c r="K160" s="433">
        <v>200000</v>
      </c>
      <c r="L160" s="433">
        <v>200000</v>
      </c>
      <c r="M160" s="425"/>
      <c r="N160" s="427">
        <f>G160+D160</f>
        <v>200000</v>
      </c>
    </row>
    <row r="161" spans="1:14" s="175" customFormat="1" ht="33" customHeight="1">
      <c r="A161" s="156">
        <v>5300000</v>
      </c>
      <c r="B161" s="156" t="s">
        <v>423</v>
      </c>
      <c r="C161" s="176" t="s">
        <v>424</v>
      </c>
      <c r="D161" s="424">
        <f>D163+D164</f>
        <v>160000</v>
      </c>
      <c r="E161" s="424">
        <f aca="true" t="shared" si="40" ref="E161:M161">E163+E164</f>
        <v>0</v>
      </c>
      <c r="F161" s="424">
        <f t="shared" si="40"/>
        <v>0</v>
      </c>
      <c r="G161" s="424">
        <f t="shared" si="40"/>
        <v>145900</v>
      </c>
      <c r="H161" s="424">
        <f t="shared" si="40"/>
        <v>99000</v>
      </c>
      <c r="I161" s="424">
        <f t="shared" si="40"/>
        <v>0</v>
      </c>
      <c r="J161" s="424">
        <f t="shared" si="40"/>
        <v>0</v>
      </c>
      <c r="K161" s="424">
        <f t="shared" si="40"/>
        <v>46900</v>
      </c>
      <c r="L161" s="424">
        <f t="shared" si="40"/>
        <v>0</v>
      </c>
      <c r="M161" s="424">
        <f t="shared" si="40"/>
        <v>0</v>
      </c>
      <c r="N161" s="424">
        <f t="shared" si="32"/>
        <v>305900</v>
      </c>
    </row>
    <row r="162" spans="1:14" s="175" customFormat="1" ht="37.5" customHeight="1">
      <c r="A162" s="156">
        <v>5310000</v>
      </c>
      <c r="B162" s="156" t="s">
        <v>423</v>
      </c>
      <c r="C162" s="176" t="s">
        <v>424</v>
      </c>
      <c r="D162" s="424">
        <f>D161</f>
        <v>160000</v>
      </c>
      <c r="E162" s="424">
        <f aca="true" t="shared" si="41" ref="E162:N162">E161</f>
        <v>0</v>
      </c>
      <c r="F162" s="424">
        <f t="shared" si="41"/>
        <v>0</v>
      </c>
      <c r="G162" s="424">
        <f t="shared" si="41"/>
        <v>145900</v>
      </c>
      <c r="H162" s="424">
        <f t="shared" si="41"/>
        <v>99000</v>
      </c>
      <c r="I162" s="424">
        <f t="shared" si="41"/>
        <v>0</v>
      </c>
      <c r="J162" s="424">
        <f t="shared" si="41"/>
        <v>0</v>
      </c>
      <c r="K162" s="424">
        <f t="shared" si="41"/>
        <v>46900</v>
      </c>
      <c r="L162" s="424">
        <f t="shared" si="41"/>
        <v>0</v>
      </c>
      <c r="M162" s="424">
        <f t="shared" si="41"/>
        <v>0</v>
      </c>
      <c r="N162" s="424">
        <f t="shared" si="41"/>
        <v>305900</v>
      </c>
    </row>
    <row r="163" spans="1:14" s="175" customFormat="1" ht="31.5">
      <c r="A163" s="87" t="s">
        <v>93</v>
      </c>
      <c r="B163" s="87" t="s">
        <v>94</v>
      </c>
      <c r="C163" s="107" t="s">
        <v>95</v>
      </c>
      <c r="D163" s="427"/>
      <c r="E163" s="451"/>
      <c r="F163" s="451"/>
      <c r="G163" s="427">
        <f>H163+K163</f>
        <v>145900</v>
      </c>
      <c r="H163" s="451">
        <v>99000</v>
      </c>
      <c r="I163" s="451"/>
      <c r="J163" s="451"/>
      <c r="K163" s="451">
        <v>46900</v>
      </c>
      <c r="L163" s="451"/>
      <c r="M163" s="451"/>
      <c r="N163" s="427">
        <f t="shared" si="32"/>
        <v>145900</v>
      </c>
    </row>
    <row r="164" spans="1:14" s="175" customFormat="1" ht="63">
      <c r="A164" s="87" t="s">
        <v>96</v>
      </c>
      <c r="B164" s="87" t="s">
        <v>97</v>
      </c>
      <c r="C164" s="107" t="s">
        <v>98</v>
      </c>
      <c r="D164" s="427">
        <v>160000</v>
      </c>
      <c r="E164" s="436"/>
      <c r="F164" s="436"/>
      <c r="G164" s="427">
        <f>H164+K164</f>
        <v>0</v>
      </c>
      <c r="H164" s="436"/>
      <c r="I164" s="436"/>
      <c r="J164" s="436"/>
      <c r="K164" s="436"/>
      <c r="L164" s="436"/>
      <c r="M164" s="436"/>
      <c r="N164" s="434">
        <f>D164+G164</f>
        <v>160000</v>
      </c>
    </row>
    <row r="165" spans="1:14" s="175" customFormat="1" ht="47.25">
      <c r="A165" s="156">
        <v>6700000</v>
      </c>
      <c r="B165" s="156" t="s">
        <v>99</v>
      </c>
      <c r="C165" s="176" t="s">
        <v>100</v>
      </c>
      <c r="D165" s="424">
        <f>D167</f>
        <v>1250000</v>
      </c>
      <c r="E165" s="424">
        <f aca="true" t="shared" si="42" ref="E165:M165">E167</f>
        <v>0</v>
      </c>
      <c r="F165" s="424">
        <f t="shared" si="42"/>
        <v>0</v>
      </c>
      <c r="G165" s="424">
        <f t="shared" si="42"/>
        <v>100000</v>
      </c>
      <c r="H165" s="424">
        <f t="shared" si="42"/>
        <v>0</v>
      </c>
      <c r="I165" s="424">
        <f t="shared" si="42"/>
        <v>0</v>
      </c>
      <c r="J165" s="424">
        <f t="shared" si="42"/>
        <v>0</v>
      </c>
      <c r="K165" s="424">
        <f t="shared" si="42"/>
        <v>100000</v>
      </c>
      <c r="L165" s="424">
        <f t="shared" si="42"/>
        <v>100000</v>
      </c>
      <c r="M165" s="424">
        <f t="shared" si="42"/>
        <v>100000</v>
      </c>
      <c r="N165" s="424">
        <f>D165+G165</f>
        <v>1350000</v>
      </c>
    </row>
    <row r="166" spans="1:14" s="175" customFormat="1" ht="47.25">
      <c r="A166" s="156">
        <v>6710000</v>
      </c>
      <c r="B166" s="156" t="s">
        <v>99</v>
      </c>
      <c r="C166" s="176" t="s">
        <v>100</v>
      </c>
      <c r="D166" s="424">
        <f>D165</f>
        <v>1250000</v>
      </c>
      <c r="E166" s="424">
        <f aca="true" t="shared" si="43" ref="E166:N166">E165</f>
        <v>0</v>
      </c>
      <c r="F166" s="424">
        <f t="shared" si="43"/>
        <v>0</v>
      </c>
      <c r="G166" s="424">
        <f t="shared" si="43"/>
        <v>100000</v>
      </c>
      <c r="H166" s="424">
        <f t="shared" si="43"/>
        <v>0</v>
      </c>
      <c r="I166" s="424">
        <f t="shared" si="43"/>
        <v>0</v>
      </c>
      <c r="J166" s="424">
        <f t="shared" si="43"/>
        <v>0</v>
      </c>
      <c r="K166" s="424">
        <f t="shared" si="43"/>
        <v>100000</v>
      </c>
      <c r="L166" s="424">
        <f t="shared" si="43"/>
        <v>100000</v>
      </c>
      <c r="M166" s="424">
        <f t="shared" si="43"/>
        <v>100000</v>
      </c>
      <c r="N166" s="424">
        <f t="shared" si="43"/>
        <v>1350000</v>
      </c>
    </row>
    <row r="167" spans="1:14" s="175" customFormat="1" ht="16.5">
      <c r="A167" s="87" t="s">
        <v>101</v>
      </c>
      <c r="B167" s="87" t="s">
        <v>102</v>
      </c>
      <c r="C167" s="107" t="s">
        <v>103</v>
      </c>
      <c r="D167" s="425">
        <f>D168</f>
        <v>1250000</v>
      </c>
      <c r="E167" s="425">
        <f aca="true" t="shared" si="44" ref="E167:M167">E168</f>
        <v>0</v>
      </c>
      <c r="F167" s="425">
        <f t="shared" si="44"/>
        <v>0</v>
      </c>
      <c r="G167" s="425">
        <f t="shared" si="44"/>
        <v>100000</v>
      </c>
      <c r="H167" s="425">
        <f t="shared" si="44"/>
        <v>0</v>
      </c>
      <c r="I167" s="425">
        <f t="shared" si="44"/>
        <v>0</v>
      </c>
      <c r="J167" s="425">
        <f t="shared" si="44"/>
        <v>0</v>
      </c>
      <c r="K167" s="433">
        <f t="shared" si="44"/>
        <v>100000</v>
      </c>
      <c r="L167" s="433">
        <f t="shared" si="44"/>
        <v>100000</v>
      </c>
      <c r="M167" s="433">
        <f t="shared" si="44"/>
        <v>100000</v>
      </c>
      <c r="N167" s="427">
        <f>SUM(G167,D167)</f>
        <v>1350000</v>
      </c>
    </row>
    <row r="168" spans="1:14" s="175" customFormat="1" ht="47.25">
      <c r="A168" s="87"/>
      <c r="B168" s="87" t="s">
        <v>157</v>
      </c>
      <c r="C168" s="107" t="s">
        <v>104</v>
      </c>
      <c r="D168" s="425">
        <v>1250000</v>
      </c>
      <c r="E168" s="451"/>
      <c r="F168" s="451"/>
      <c r="G168" s="427">
        <f>H168+K168</f>
        <v>100000</v>
      </c>
      <c r="H168" s="451"/>
      <c r="I168" s="451"/>
      <c r="J168" s="451"/>
      <c r="K168" s="451">
        <v>100000</v>
      </c>
      <c r="L168" s="451">
        <v>100000</v>
      </c>
      <c r="M168" s="451">
        <v>100000</v>
      </c>
      <c r="N168" s="427">
        <f>SUM(G168,D168)</f>
        <v>1350000</v>
      </c>
    </row>
    <row r="169" spans="1:14" s="175" customFormat="1" ht="47.25">
      <c r="A169" s="156">
        <v>7300000</v>
      </c>
      <c r="B169" s="156" t="s">
        <v>425</v>
      </c>
      <c r="C169" s="162" t="s">
        <v>426</v>
      </c>
      <c r="D169" s="449">
        <f>D171+D172</f>
        <v>0</v>
      </c>
      <c r="E169" s="449">
        <f aca="true" t="shared" si="45" ref="E169:M169">E171+E172</f>
        <v>0</v>
      </c>
      <c r="F169" s="449">
        <f t="shared" si="45"/>
        <v>0</v>
      </c>
      <c r="G169" s="449">
        <f t="shared" si="45"/>
        <v>980000</v>
      </c>
      <c r="H169" s="449">
        <f t="shared" si="45"/>
        <v>980000</v>
      </c>
      <c r="I169" s="449">
        <f t="shared" si="45"/>
        <v>0</v>
      </c>
      <c r="J169" s="449">
        <f t="shared" si="45"/>
        <v>0</v>
      </c>
      <c r="K169" s="449">
        <f t="shared" si="45"/>
        <v>0</v>
      </c>
      <c r="L169" s="449">
        <f t="shared" si="45"/>
        <v>0</v>
      </c>
      <c r="M169" s="449">
        <f t="shared" si="45"/>
        <v>0</v>
      </c>
      <c r="N169" s="450">
        <f aca="true" t="shared" si="46" ref="N169:N177">SUM(G169,D169)</f>
        <v>980000</v>
      </c>
    </row>
    <row r="170" spans="1:14" s="175" customFormat="1" ht="47.25">
      <c r="A170" s="156">
        <v>7310000</v>
      </c>
      <c r="B170" s="156" t="s">
        <v>425</v>
      </c>
      <c r="C170" s="162" t="s">
        <v>426</v>
      </c>
      <c r="D170" s="449">
        <f>D169</f>
        <v>0</v>
      </c>
      <c r="E170" s="449">
        <f aca="true" t="shared" si="47" ref="E170:N170">E169</f>
        <v>0</v>
      </c>
      <c r="F170" s="449">
        <f t="shared" si="47"/>
        <v>0</v>
      </c>
      <c r="G170" s="449">
        <f t="shared" si="47"/>
        <v>980000</v>
      </c>
      <c r="H170" s="449">
        <f t="shared" si="47"/>
        <v>980000</v>
      </c>
      <c r="I170" s="449">
        <f t="shared" si="47"/>
        <v>0</v>
      </c>
      <c r="J170" s="449">
        <f t="shared" si="47"/>
        <v>0</v>
      </c>
      <c r="K170" s="449">
        <f t="shared" si="47"/>
        <v>0</v>
      </c>
      <c r="L170" s="449">
        <f t="shared" si="47"/>
        <v>0</v>
      </c>
      <c r="M170" s="449">
        <f t="shared" si="47"/>
        <v>0</v>
      </c>
      <c r="N170" s="449">
        <f t="shared" si="47"/>
        <v>980000</v>
      </c>
    </row>
    <row r="171" spans="1:14" s="175" customFormat="1" ht="16.5">
      <c r="A171" s="87" t="s">
        <v>105</v>
      </c>
      <c r="B171" s="87" t="s">
        <v>87</v>
      </c>
      <c r="C171" s="107" t="s">
        <v>88</v>
      </c>
      <c r="D171" s="425"/>
      <c r="E171" s="425"/>
      <c r="F171" s="425"/>
      <c r="G171" s="425">
        <f>H171+K171</f>
        <v>900000</v>
      </c>
      <c r="H171" s="425">
        <v>900000</v>
      </c>
      <c r="I171" s="425"/>
      <c r="J171" s="425"/>
      <c r="K171" s="425"/>
      <c r="L171" s="425"/>
      <c r="M171" s="425"/>
      <c r="N171" s="427">
        <f t="shared" si="46"/>
        <v>900000</v>
      </c>
    </row>
    <row r="172" spans="1:14" ht="33" customHeight="1">
      <c r="A172" s="87" t="s">
        <v>106</v>
      </c>
      <c r="B172" s="87" t="s">
        <v>107</v>
      </c>
      <c r="C172" s="107" t="s">
        <v>108</v>
      </c>
      <c r="D172" s="426"/>
      <c r="E172" s="433"/>
      <c r="F172" s="433"/>
      <c r="G172" s="425">
        <f>H172+K172</f>
        <v>80000</v>
      </c>
      <c r="H172" s="452">
        <v>80000</v>
      </c>
      <c r="I172" s="452"/>
      <c r="J172" s="452"/>
      <c r="K172" s="452"/>
      <c r="L172" s="452"/>
      <c r="M172" s="452"/>
      <c r="N172" s="427">
        <f t="shared" si="46"/>
        <v>80000</v>
      </c>
    </row>
    <row r="173" spans="1:14" s="430" customFormat="1" ht="16.5">
      <c r="A173" s="156">
        <v>7618010</v>
      </c>
      <c r="B173" s="156" t="s">
        <v>427</v>
      </c>
      <c r="C173" s="157" t="s">
        <v>373</v>
      </c>
      <c r="D173" s="424">
        <f>400000-240000</f>
        <v>160000</v>
      </c>
      <c r="E173" s="424"/>
      <c r="F173" s="424"/>
      <c r="G173" s="424"/>
      <c r="H173" s="424"/>
      <c r="I173" s="424"/>
      <c r="J173" s="424"/>
      <c r="K173" s="424"/>
      <c r="L173" s="424"/>
      <c r="M173" s="424"/>
      <c r="N173" s="424">
        <f t="shared" si="46"/>
        <v>160000</v>
      </c>
    </row>
    <row r="174" spans="1:14" s="99" customFormat="1" ht="16.5">
      <c r="A174" s="453"/>
      <c r="B174" s="454"/>
      <c r="C174" s="157" t="s">
        <v>109</v>
      </c>
      <c r="D174" s="424"/>
      <c r="E174" s="424"/>
      <c r="F174" s="424"/>
      <c r="G174" s="424">
        <f>L174</f>
        <v>-18560943</v>
      </c>
      <c r="H174" s="424"/>
      <c r="I174" s="424"/>
      <c r="J174" s="424"/>
      <c r="K174" s="424"/>
      <c r="L174" s="424">
        <f>SUM(L175)</f>
        <v>-18560943</v>
      </c>
      <c r="M174" s="424"/>
      <c r="N174" s="424">
        <f t="shared" si="46"/>
        <v>-18560943</v>
      </c>
    </row>
    <row r="175" spans="1:14" ht="17.25" customHeight="1">
      <c r="A175" s="438"/>
      <c r="B175" s="87" t="s">
        <v>110</v>
      </c>
      <c r="C175" s="95" t="s">
        <v>111</v>
      </c>
      <c r="D175" s="426"/>
      <c r="E175" s="433"/>
      <c r="F175" s="433"/>
      <c r="G175" s="425">
        <f>L175</f>
        <v>-18560943</v>
      </c>
      <c r="H175" s="433"/>
      <c r="I175" s="433"/>
      <c r="J175" s="433"/>
      <c r="K175" s="433"/>
      <c r="L175" s="433">
        <f>-18560949+6</f>
        <v>-18560943</v>
      </c>
      <c r="M175" s="433"/>
      <c r="N175" s="427">
        <f t="shared" si="46"/>
        <v>-18560943</v>
      </c>
    </row>
    <row r="176" spans="1:14" s="99" customFormat="1" ht="16.5">
      <c r="A176" s="453"/>
      <c r="B176" s="454"/>
      <c r="C176" s="157" t="s">
        <v>112</v>
      </c>
      <c r="D176" s="424"/>
      <c r="E176" s="424"/>
      <c r="F176" s="424"/>
      <c r="G176" s="424">
        <f>L176</f>
        <v>-4889</v>
      </c>
      <c r="H176" s="424"/>
      <c r="I176" s="424"/>
      <c r="J176" s="424"/>
      <c r="K176" s="424"/>
      <c r="L176" s="424">
        <f>SUM(L177)</f>
        <v>-4889</v>
      </c>
      <c r="M176" s="424"/>
      <c r="N176" s="424">
        <f t="shared" si="46"/>
        <v>-4889</v>
      </c>
    </row>
    <row r="177" spans="1:14" ht="21" customHeight="1">
      <c r="A177" s="438"/>
      <c r="B177" s="87" t="s">
        <v>110</v>
      </c>
      <c r="C177" s="95" t="s">
        <v>111</v>
      </c>
      <c r="D177" s="426"/>
      <c r="E177" s="433"/>
      <c r="F177" s="433"/>
      <c r="G177" s="442">
        <f>L177</f>
        <v>-4889</v>
      </c>
      <c r="H177" s="433"/>
      <c r="I177" s="433"/>
      <c r="J177" s="433"/>
      <c r="K177" s="433"/>
      <c r="L177" s="433">
        <v>-4889</v>
      </c>
      <c r="M177" s="433"/>
      <c r="N177" s="442">
        <f t="shared" si="46"/>
        <v>-4889</v>
      </c>
    </row>
    <row r="178" spans="1:14" s="99" customFormat="1" ht="18.75">
      <c r="A178" s="453"/>
      <c r="B178" s="455"/>
      <c r="C178" s="456" t="s">
        <v>379</v>
      </c>
      <c r="D178" s="457">
        <f aca="true" t="shared" si="48" ref="D178:N178">D13+D16+D20+D23+D54+D69+D82+D111+D132+D135+D148+D156+D161+D165+D169+D173+D174+D176</f>
        <v>748905500</v>
      </c>
      <c r="E178" s="457">
        <f t="shared" si="48"/>
        <v>357642867</v>
      </c>
      <c r="F178" s="457">
        <f t="shared" si="48"/>
        <v>64801717</v>
      </c>
      <c r="G178" s="457">
        <f t="shared" si="48"/>
        <v>111848739</v>
      </c>
      <c r="H178" s="457">
        <f t="shared" si="48"/>
        <v>47356439</v>
      </c>
      <c r="I178" s="457">
        <f t="shared" si="48"/>
        <v>3067843</v>
      </c>
      <c r="J178" s="457">
        <f t="shared" si="48"/>
        <v>851620</v>
      </c>
      <c r="K178" s="457">
        <f t="shared" si="48"/>
        <v>83058132</v>
      </c>
      <c r="L178" s="457">
        <f t="shared" si="48"/>
        <v>35163400</v>
      </c>
      <c r="M178" s="457">
        <f t="shared" si="48"/>
        <v>34963400</v>
      </c>
      <c r="N178" s="457">
        <f t="shared" si="48"/>
        <v>860754239</v>
      </c>
    </row>
    <row r="179" spans="1:14" s="99" customFormat="1" ht="16.5">
      <c r="A179" s="453"/>
      <c r="B179" s="455"/>
      <c r="C179" s="456" t="s">
        <v>380</v>
      </c>
      <c r="D179" s="424">
        <f aca="true" t="shared" si="49" ref="D179:N179">D180+D187+D192+D195</f>
        <v>1359647600</v>
      </c>
      <c r="E179" s="424">
        <f t="shared" si="49"/>
        <v>0</v>
      </c>
      <c r="F179" s="424">
        <f t="shared" si="49"/>
        <v>0</v>
      </c>
      <c r="G179" s="424">
        <f t="shared" si="49"/>
        <v>79803800</v>
      </c>
      <c r="H179" s="424">
        <f t="shared" si="49"/>
        <v>7700</v>
      </c>
      <c r="I179" s="424">
        <f t="shared" si="49"/>
        <v>0</v>
      </c>
      <c r="J179" s="424">
        <f t="shared" si="49"/>
        <v>0</v>
      </c>
      <c r="K179" s="424">
        <f t="shared" si="49"/>
        <v>79796100</v>
      </c>
      <c r="L179" s="424">
        <f t="shared" si="49"/>
        <v>79796100</v>
      </c>
      <c r="M179" s="424">
        <f t="shared" si="49"/>
        <v>79796100</v>
      </c>
      <c r="N179" s="424">
        <f t="shared" si="49"/>
        <v>1439451400</v>
      </c>
    </row>
    <row r="180" spans="1:29" s="99" customFormat="1" ht="33.75" customHeight="1">
      <c r="A180" s="453">
        <v>1400000</v>
      </c>
      <c r="B180" s="156" t="s">
        <v>411</v>
      </c>
      <c r="C180" s="162" t="s">
        <v>412</v>
      </c>
      <c r="D180" s="424">
        <f>D182+D183+D184+D185+D186</f>
        <v>13670000</v>
      </c>
      <c r="E180" s="424">
        <f aca="true" t="shared" si="50" ref="E180:M180">E182+E183+E184+E185+E186</f>
        <v>0</v>
      </c>
      <c r="F180" s="424">
        <f t="shared" si="50"/>
        <v>0</v>
      </c>
      <c r="G180" s="424">
        <f t="shared" si="50"/>
        <v>79796100</v>
      </c>
      <c r="H180" s="424">
        <f t="shared" si="50"/>
        <v>0</v>
      </c>
      <c r="I180" s="424">
        <f t="shared" si="50"/>
        <v>0</v>
      </c>
      <c r="J180" s="424">
        <f t="shared" si="50"/>
        <v>0</v>
      </c>
      <c r="K180" s="424">
        <f t="shared" si="50"/>
        <v>79796100</v>
      </c>
      <c r="L180" s="424">
        <f t="shared" si="50"/>
        <v>79796100</v>
      </c>
      <c r="M180" s="424">
        <f t="shared" si="50"/>
        <v>79796100</v>
      </c>
      <c r="N180" s="424">
        <f aca="true" t="shared" si="51" ref="N180:N186">D180+G180</f>
        <v>93466100</v>
      </c>
      <c r="O180" s="98"/>
      <c r="P180" s="98"/>
      <c r="Q180" s="98"/>
      <c r="R180" s="98"/>
      <c r="S180" s="98"/>
      <c r="T180" s="98"/>
      <c r="U180" s="98"/>
      <c r="V180" s="98"/>
      <c r="W180" s="98"/>
      <c r="X180" s="98"/>
      <c r="Y180" s="98"/>
      <c r="Z180" s="98"/>
      <c r="AA180" s="98"/>
      <c r="AB180" s="98"/>
      <c r="AC180" s="98"/>
    </row>
    <row r="181" spans="1:29" s="99" customFormat="1" ht="33.75" customHeight="1">
      <c r="A181" s="453">
        <v>1410000</v>
      </c>
      <c r="B181" s="156" t="s">
        <v>411</v>
      </c>
      <c r="C181" s="162" t="s">
        <v>412</v>
      </c>
      <c r="D181" s="424">
        <f>D180</f>
        <v>13670000</v>
      </c>
      <c r="E181" s="424">
        <f aca="true" t="shared" si="52" ref="E181:N181">E180</f>
        <v>0</v>
      </c>
      <c r="F181" s="424">
        <f t="shared" si="52"/>
        <v>0</v>
      </c>
      <c r="G181" s="424">
        <f t="shared" si="52"/>
        <v>79796100</v>
      </c>
      <c r="H181" s="424">
        <f t="shared" si="52"/>
        <v>0</v>
      </c>
      <c r="I181" s="424">
        <f t="shared" si="52"/>
        <v>0</v>
      </c>
      <c r="J181" s="424">
        <f t="shared" si="52"/>
        <v>0</v>
      </c>
      <c r="K181" s="424">
        <f t="shared" si="52"/>
        <v>79796100</v>
      </c>
      <c r="L181" s="424">
        <f t="shared" si="52"/>
        <v>79796100</v>
      </c>
      <c r="M181" s="424">
        <f t="shared" si="52"/>
        <v>79796100</v>
      </c>
      <c r="N181" s="424">
        <f t="shared" si="52"/>
        <v>93466100</v>
      </c>
      <c r="O181" s="98"/>
      <c r="P181" s="98"/>
      <c r="Q181" s="98"/>
      <c r="R181" s="98"/>
      <c r="S181" s="98"/>
      <c r="T181" s="98"/>
      <c r="U181" s="98"/>
      <c r="V181" s="98"/>
      <c r="W181" s="98"/>
      <c r="X181" s="98"/>
      <c r="Y181" s="98"/>
      <c r="Z181" s="98"/>
      <c r="AA181" s="98"/>
      <c r="AB181" s="98"/>
      <c r="AC181" s="98"/>
    </row>
    <row r="182" spans="1:29" s="99" customFormat="1" ht="70.5" customHeight="1">
      <c r="A182" s="87" t="s">
        <v>113</v>
      </c>
      <c r="B182" s="106" t="s">
        <v>114</v>
      </c>
      <c r="C182" s="458" t="s">
        <v>115</v>
      </c>
      <c r="D182" s="459"/>
      <c r="E182" s="442"/>
      <c r="F182" s="442"/>
      <c r="G182" s="442">
        <f>H182+K182</f>
        <v>75000000</v>
      </c>
      <c r="H182" s="435"/>
      <c r="I182" s="435"/>
      <c r="J182" s="435"/>
      <c r="K182" s="435">
        <v>75000000</v>
      </c>
      <c r="L182" s="435">
        <v>75000000</v>
      </c>
      <c r="M182" s="435">
        <v>75000000</v>
      </c>
      <c r="N182" s="442">
        <f t="shared" si="51"/>
        <v>75000000</v>
      </c>
      <c r="O182" s="98"/>
      <c r="P182" s="98"/>
      <c r="Q182" s="98"/>
      <c r="R182" s="98"/>
      <c r="S182" s="98"/>
      <c r="T182" s="98"/>
      <c r="U182" s="98"/>
      <c r="V182" s="98"/>
      <c r="W182" s="98"/>
      <c r="X182" s="98"/>
      <c r="Y182" s="98"/>
      <c r="Z182" s="98"/>
      <c r="AA182" s="98"/>
      <c r="AB182" s="98"/>
      <c r="AC182" s="98"/>
    </row>
    <row r="183" spans="1:29" s="99" customFormat="1" ht="78.75">
      <c r="A183" s="87" t="s">
        <v>116</v>
      </c>
      <c r="B183" s="106" t="s">
        <v>117</v>
      </c>
      <c r="C183" s="458" t="s">
        <v>118</v>
      </c>
      <c r="D183" s="442">
        <v>5035200</v>
      </c>
      <c r="E183" s="442"/>
      <c r="F183" s="442"/>
      <c r="G183" s="442"/>
      <c r="H183" s="435"/>
      <c r="I183" s="435"/>
      <c r="J183" s="435"/>
      <c r="K183" s="435"/>
      <c r="L183" s="435"/>
      <c r="M183" s="435"/>
      <c r="N183" s="442">
        <f t="shared" si="51"/>
        <v>5035200</v>
      </c>
      <c r="O183" s="98"/>
      <c r="P183" s="98"/>
      <c r="Q183" s="98"/>
      <c r="R183" s="98"/>
      <c r="S183" s="98"/>
      <c r="T183" s="98"/>
      <c r="U183" s="98"/>
      <c r="V183" s="98"/>
      <c r="W183" s="98"/>
      <c r="X183" s="98"/>
      <c r="Y183" s="98"/>
      <c r="Z183" s="98"/>
      <c r="AA183" s="98"/>
      <c r="AB183" s="98"/>
      <c r="AC183" s="98"/>
    </row>
    <row r="184" spans="1:29" s="99" customFormat="1" ht="78.75">
      <c r="A184" s="87" t="s">
        <v>119</v>
      </c>
      <c r="B184" s="159" t="s">
        <v>120</v>
      </c>
      <c r="C184" s="458" t="s">
        <v>121</v>
      </c>
      <c r="D184" s="442">
        <v>8134800</v>
      </c>
      <c r="E184" s="442"/>
      <c r="F184" s="442"/>
      <c r="G184" s="442"/>
      <c r="H184" s="435"/>
      <c r="I184" s="435"/>
      <c r="J184" s="435"/>
      <c r="K184" s="435"/>
      <c r="L184" s="435"/>
      <c r="M184" s="435"/>
      <c r="N184" s="442">
        <f t="shared" si="51"/>
        <v>8134800</v>
      </c>
      <c r="O184" s="98"/>
      <c r="P184" s="98"/>
      <c r="Q184" s="98"/>
      <c r="R184" s="98"/>
      <c r="S184" s="98"/>
      <c r="T184" s="98"/>
      <c r="U184" s="98"/>
      <c r="V184" s="98"/>
      <c r="W184" s="98"/>
      <c r="X184" s="98"/>
      <c r="Y184" s="98"/>
      <c r="Z184" s="98"/>
      <c r="AA184" s="98"/>
      <c r="AB184" s="98"/>
      <c r="AC184" s="98"/>
    </row>
    <row r="185" spans="1:29" s="99" customFormat="1" ht="94.5">
      <c r="A185" s="87" t="s">
        <v>122</v>
      </c>
      <c r="B185" s="159" t="s">
        <v>123</v>
      </c>
      <c r="C185" s="460" t="s">
        <v>124</v>
      </c>
      <c r="D185" s="459"/>
      <c r="E185" s="442"/>
      <c r="F185" s="442"/>
      <c r="G185" s="442">
        <f>H185+K185</f>
        <v>4796100</v>
      </c>
      <c r="H185" s="435"/>
      <c r="I185" s="435"/>
      <c r="J185" s="435"/>
      <c r="K185" s="435">
        <v>4796100</v>
      </c>
      <c r="L185" s="435">
        <v>4796100</v>
      </c>
      <c r="M185" s="435">
        <v>4796100</v>
      </c>
      <c r="N185" s="442">
        <f t="shared" si="51"/>
        <v>4796100</v>
      </c>
      <c r="O185" s="98"/>
      <c r="P185" s="98"/>
      <c r="Q185" s="98"/>
      <c r="R185" s="98"/>
      <c r="S185" s="98"/>
      <c r="T185" s="98"/>
      <c r="U185" s="98"/>
      <c r="V185" s="98"/>
      <c r="W185" s="98"/>
      <c r="X185" s="98"/>
      <c r="Y185" s="98"/>
      <c r="Z185" s="98"/>
      <c r="AA185" s="98"/>
      <c r="AB185" s="98"/>
      <c r="AC185" s="98"/>
    </row>
    <row r="186" spans="1:29" s="99" customFormat="1" ht="50.25" customHeight="1">
      <c r="A186" s="87" t="s">
        <v>125</v>
      </c>
      <c r="B186" s="87" t="s">
        <v>387</v>
      </c>
      <c r="C186" s="460" t="s">
        <v>126</v>
      </c>
      <c r="D186" s="442">
        <v>500000</v>
      </c>
      <c r="E186" s="442"/>
      <c r="F186" s="442"/>
      <c r="G186" s="442"/>
      <c r="H186" s="442"/>
      <c r="I186" s="442"/>
      <c r="J186" s="442"/>
      <c r="K186" s="442"/>
      <c r="L186" s="442"/>
      <c r="M186" s="442"/>
      <c r="N186" s="442">
        <f t="shared" si="51"/>
        <v>500000</v>
      </c>
      <c r="O186" s="98"/>
      <c r="P186" s="98"/>
      <c r="Q186" s="98"/>
      <c r="R186" s="98"/>
      <c r="S186" s="98"/>
      <c r="T186" s="98"/>
      <c r="U186" s="98"/>
      <c r="V186" s="98"/>
      <c r="W186" s="98"/>
      <c r="X186" s="98"/>
      <c r="Y186" s="98"/>
      <c r="Z186" s="98"/>
      <c r="AA186" s="98"/>
      <c r="AB186" s="98"/>
      <c r="AC186" s="98"/>
    </row>
    <row r="187" spans="1:14" s="99" customFormat="1" ht="47.25">
      <c r="A187" s="156">
        <v>1500000</v>
      </c>
      <c r="B187" s="156" t="s">
        <v>414</v>
      </c>
      <c r="C187" s="162" t="s">
        <v>415</v>
      </c>
      <c r="D187" s="424">
        <f>D189+D190+D191</f>
        <v>1073943700</v>
      </c>
      <c r="E187" s="424">
        <f aca="true" t="shared" si="53" ref="E187:M187">E189+E190+E191</f>
        <v>0</v>
      </c>
      <c r="F187" s="424">
        <f t="shared" si="53"/>
        <v>0</v>
      </c>
      <c r="G187" s="424">
        <f t="shared" si="53"/>
        <v>7700</v>
      </c>
      <c r="H187" s="424">
        <f t="shared" si="53"/>
        <v>7700</v>
      </c>
      <c r="I187" s="424">
        <f t="shared" si="53"/>
        <v>0</v>
      </c>
      <c r="J187" s="424">
        <f t="shared" si="53"/>
        <v>0</v>
      </c>
      <c r="K187" s="424">
        <f t="shared" si="53"/>
        <v>0</v>
      </c>
      <c r="L187" s="424">
        <f t="shared" si="53"/>
        <v>0</v>
      </c>
      <c r="M187" s="424">
        <f t="shared" si="53"/>
        <v>0</v>
      </c>
      <c r="N187" s="424">
        <f>G187+D187</f>
        <v>1073951400</v>
      </c>
    </row>
    <row r="188" spans="1:14" s="99" customFormat="1" ht="47.25">
      <c r="A188" s="156">
        <v>1510000</v>
      </c>
      <c r="B188" s="156" t="s">
        <v>414</v>
      </c>
      <c r="C188" s="162" t="s">
        <v>415</v>
      </c>
      <c r="D188" s="424">
        <f>D187</f>
        <v>1073943700</v>
      </c>
      <c r="E188" s="424">
        <f aca="true" t="shared" si="54" ref="E188:N188">E187</f>
        <v>0</v>
      </c>
      <c r="F188" s="424">
        <f t="shared" si="54"/>
        <v>0</v>
      </c>
      <c r="G188" s="424">
        <f t="shared" si="54"/>
        <v>7700</v>
      </c>
      <c r="H188" s="424">
        <f t="shared" si="54"/>
        <v>7700</v>
      </c>
      <c r="I188" s="424">
        <f t="shared" si="54"/>
        <v>0</v>
      </c>
      <c r="J188" s="424">
        <f t="shared" si="54"/>
        <v>0</v>
      </c>
      <c r="K188" s="424">
        <f t="shared" si="54"/>
        <v>0</v>
      </c>
      <c r="L188" s="424">
        <f t="shared" si="54"/>
        <v>0</v>
      </c>
      <c r="M188" s="424">
        <f t="shared" si="54"/>
        <v>0</v>
      </c>
      <c r="N188" s="424">
        <f t="shared" si="54"/>
        <v>1073951400</v>
      </c>
    </row>
    <row r="189" spans="1:14" ht="82.5" customHeight="1">
      <c r="A189" s="87">
        <v>1518630</v>
      </c>
      <c r="B189" s="87">
        <v>250326</v>
      </c>
      <c r="C189" s="95" t="s">
        <v>127</v>
      </c>
      <c r="D189" s="425">
        <v>1057217900</v>
      </c>
      <c r="E189" s="427"/>
      <c r="F189" s="427"/>
      <c r="G189" s="427"/>
      <c r="H189" s="433"/>
      <c r="I189" s="427"/>
      <c r="J189" s="427"/>
      <c r="K189" s="427"/>
      <c r="L189" s="427"/>
      <c r="M189" s="427"/>
      <c r="N189" s="427">
        <f>SUM(G189,D189)</f>
        <v>1057217900</v>
      </c>
    </row>
    <row r="190" spans="1:14" ht="194.25" customHeight="1">
      <c r="A190" s="87" t="s">
        <v>128</v>
      </c>
      <c r="B190" s="87" t="s">
        <v>129</v>
      </c>
      <c r="C190" s="461" t="s">
        <v>130</v>
      </c>
      <c r="D190" s="425"/>
      <c r="E190" s="427"/>
      <c r="F190" s="427"/>
      <c r="G190" s="425">
        <f>H190+K190</f>
        <v>7700</v>
      </c>
      <c r="H190" s="433">
        <v>7700</v>
      </c>
      <c r="I190" s="427"/>
      <c r="J190" s="427"/>
      <c r="K190" s="433"/>
      <c r="L190" s="433"/>
      <c r="M190" s="433"/>
      <c r="N190" s="427">
        <f>G190+D190</f>
        <v>7700</v>
      </c>
    </row>
    <row r="191" spans="1:14" ht="63">
      <c r="A191" s="87" t="s">
        <v>131</v>
      </c>
      <c r="B191" s="87" t="s">
        <v>387</v>
      </c>
      <c r="C191" s="462" t="s">
        <v>132</v>
      </c>
      <c r="D191" s="425">
        <v>16725800</v>
      </c>
      <c r="E191" s="427"/>
      <c r="F191" s="427"/>
      <c r="G191" s="425"/>
      <c r="H191" s="427"/>
      <c r="I191" s="427"/>
      <c r="J191" s="427"/>
      <c r="K191" s="433"/>
      <c r="L191" s="433"/>
      <c r="M191" s="427"/>
      <c r="N191" s="427">
        <f>G191+D191</f>
        <v>16725800</v>
      </c>
    </row>
    <row r="192" spans="1:14" s="99" customFormat="1" ht="31.5">
      <c r="A192" s="156">
        <v>2000000</v>
      </c>
      <c r="B192" s="156" t="s">
        <v>62</v>
      </c>
      <c r="C192" s="176" t="s">
        <v>63</v>
      </c>
      <c r="D192" s="424">
        <f>D194</f>
        <v>7586200</v>
      </c>
      <c r="E192" s="424"/>
      <c r="F192" s="424"/>
      <c r="G192" s="424"/>
      <c r="H192" s="424"/>
      <c r="I192" s="424"/>
      <c r="J192" s="424"/>
      <c r="K192" s="424"/>
      <c r="L192" s="424"/>
      <c r="M192" s="424"/>
      <c r="N192" s="424">
        <f>SUM(G192,D192)</f>
        <v>7586200</v>
      </c>
    </row>
    <row r="193" spans="1:14" s="99" customFormat="1" ht="31.5">
      <c r="A193" s="156">
        <v>2010000</v>
      </c>
      <c r="B193" s="156" t="s">
        <v>62</v>
      </c>
      <c r="C193" s="176" t="s">
        <v>63</v>
      </c>
      <c r="D193" s="424">
        <f>D192</f>
        <v>7586200</v>
      </c>
      <c r="E193" s="424">
        <f aca="true" t="shared" si="55" ref="E193:N193">E192</f>
        <v>0</v>
      </c>
      <c r="F193" s="424">
        <f t="shared" si="55"/>
        <v>0</v>
      </c>
      <c r="G193" s="424">
        <f t="shared" si="55"/>
        <v>0</v>
      </c>
      <c r="H193" s="424">
        <f t="shared" si="55"/>
        <v>0</v>
      </c>
      <c r="I193" s="424">
        <f t="shared" si="55"/>
        <v>0</v>
      </c>
      <c r="J193" s="424">
        <f t="shared" si="55"/>
        <v>0</v>
      </c>
      <c r="K193" s="424">
        <f t="shared" si="55"/>
        <v>0</v>
      </c>
      <c r="L193" s="424">
        <f t="shared" si="55"/>
        <v>0</v>
      </c>
      <c r="M193" s="424">
        <f t="shared" si="55"/>
        <v>0</v>
      </c>
      <c r="N193" s="424">
        <f t="shared" si="55"/>
        <v>7586200</v>
      </c>
    </row>
    <row r="194" spans="1:14" ht="157.5" customHeight="1">
      <c r="A194" s="87">
        <v>2018840</v>
      </c>
      <c r="B194" s="87" t="s">
        <v>133</v>
      </c>
      <c r="C194" s="463" t="s">
        <v>134</v>
      </c>
      <c r="D194" s="425">
        <v>7586200</v>
      </c>
      <c r="E194" s="427"/>
      <c r="F194" s="427"/>
      <c r="G194" s="427"/>
      <c r="H194" s="427"/>
      <c r="I194" s="427"/>
      <c r="J194" s="427"/>
      <c r="K194" s="427"/>
      <c r="L194" s="427"/>
      <c r="M194" s="427"/>
      <c r="N194" s="427">
        <f>SUM(G194,D194)</f>
        <v>7586200</v>
      </c>
    </row>
    <row r="195" spans="1:14" s="99" customFormat="1" ht="35.25" customHeight="1">
      <c r="A195" s="156">
        <v>7600000</v>
      </c>
      <c r="B195" s="156" t="s">
        <v>430</v>
      </c>
      <c r="C195" s="176" t="s">
        <v>431</v>
      </c>
      <c r="D195" s="424">
        <f>D197+D198+D199+D200</f>
        <v>264447700</v>
      </c>
      <c r="E195" s="424">
        <f aca="true" t="shared" si="56" ref="E195:M195">E197+E198+E199+E200</f>
        <v>0</v>
      </c>
      <c r="F195" s="424">
        <f t="shared" si="56"/>
        <v>0</v>
      </c>
      <c r="G195" s="424">
        <f t="shared" si="56"/>
        <v>0</v>
      </c>
      <c r="H195" s="424">
        <f t="shared" si="56"/>
        <v>0</v>
      </c>
      <c r="I195" s="424">
        <f t="shared" si="56"/>
        <v>0</v>
      </c>
      <c r="J195" s="424">
        <f t="shared" si="56"/>
        <v>0</v>
      </c>
      <c r="K195" s="424">
        <f t="shared" si="56"/>
        <v>0</v>
      </c>
      <c r="L195" s="424">
        <f t="shared" si="56"/>
        <v>0</v>
      </c>
      <c r="M195" s="424">
        <f t="shared" si="56"/>
        <v>0</v>
      </c>
      <c r="N195" s="424">
        <f>G195+D195</f>
        <v>264447700</v>
      </c>
    </row>
    <row r="196" spans="1:14" s="99" customFormat="1" ht="35.25" customHeight="1">
      <c r="A196" s="156">
        <v>7610000</v>
      </c>
      <c r="B196" s="156" t="s">
        <v>430</v>
      </c>
      <c r="C196" s="176" t="s">
        <v>431</v>
      </c>
      <c r="D196" s="424">
        <f>D195</f>
        <v>264447700</v>
      </c>
      <c r="E196" s="424">
        <f aca="true" t="shared" si="57" ref="E196:N196">E195</f>
        <v>0</v>
      </c>
      <c r="F196" s="424">
        <f t="shared" si="57"/>
        <v>0</v>
      </c>
      <c r="G196" s="424">
        <f t="shared" si="57"/>
        <v>0</v>
      </c>
      <c r="H196" s="424">
        <f t="shared" si="57"/>
        <v>0</v>
      </c>
      <c r="I196" s="424">
        <f t="shared" si="57"/>
        <v>0</v>
      </c>
      <c r="J196" s="424">
        <f t="shared" si="57"/>
        <v>0</v>
      </c>
      <c r="K196" s="424">
        <f t="shared" si="57"/>
        <v>0</v>
      </c>
      <c r="L196" s="424">
        <f t="shared" si="57"/>
        <v>0</v>
      </c>
      <c r="M196" s="424">
        <f t="shared" si="57"/>
        <v>0</v>
      </c>
      <c r="N196" s="424">
        <f t="shared" si="57"/>
        <v>264447700</v>
      </c>
    </row>
    <row r="197" spans="1:14" ht="54" customHeight="1">
      <c r="A197" s="87">
        <v>7618410</v>
      </c>
      <c r="B197" s="87" t="s">
        <v>135</v>
      </c>
      <c r="C197" s="464" t="s">
        <v>136</v>
      </c>
      <c r="D197" s="425">
        <v>22197900</v>
      </c>
      <c r="E197" s="427"/>
      <c r="F197" s="427"/>
      <c r="G197" s="427"/>
      <c r="H197" s="427"/>
      <c r="I197" s="427"/>
      <c r="J197" s="427"/>
      <c r="K197" s="427"/>
      <c r="L197" s="427"/>
      <c r="M197" s="427"/>
      <c r="N197" s="427">
        <f>SUM(G197,D197)</f>
        <v>22197900</v>
      </c>
    </row>
    <row r="198" spans="1:14" ht="146.25" customHeight="1">
      <c r="A198" s="87" t="s">
        <v>137</v>
      </c>
      <c r="B198" s="87">
        <v>250328</v>
      </c>
      <c r="C198" s="465" t="s">
        <v>441</v>
      </c>
      <c r="D198" s="425">
        <v>163476200</v>
      </c>
      <c r="E198" s="427"/>
      <c r="F198" s="427"/>
      <c r="G198" s="425"/>
      <c r="H198" s="433"/>
      <c r="I198" s="427"/>
      <c r="J198" s="427"/>
      <c r="K198" s="427"/>
      <c r="L198" s="427"/>
      <c r="M198" s="427"/>
      <c r="N198" s="427">
        <f>SUM(G198,D198)</f>
        <v>163476200</v>
      </c>
    </row>
    <row r="199" spans="1:14" ht="327" customHeight="1">
      <c r="A199" s="87" t="s">
        <v>138</v>
      </c>
      <c r="B199" s="113" t="s">
        <v>139</v>
      </c>
      <c r="C199" s="465" t="s">
        <v>140</v>
      </c>
      <c r="D199" s="425">
        <v>38585800</v>
      </c>
      <c r="E199" s="427"/>
      <c r="F199" s="427"/>
      <c r="G199" s="427"/>
      <c r="H199" s="427"/>
      <c r="I199" s="427"/>
      <c r="J199" s="427"/>
      <c r="K199" s="427"/>
      <c r="L199" s="427"/>
      <c r="M199" s="427"/>
      <c r="N199" s="427">
        <f>SUM(G199,D199)</f>
        <v>38585800</v>
      </c>
    </row>
    <row r="200" spans="1:14" ht="81" customHeight="1">
      <c r="A200" s="87">
        <v>7618660</v>
      </c>
      <c r="B200" s="87" t="s">
        <v>141</v>
      </c>
      <c r="C200" s="466" t="s">
        <v>142</v>
      </c>
      <c r="D200" s="425">
        <v>40187800</v>
      </c>
      <c r="E200" s="427"/>
      <c r="F200" s="427"/>
      <c r="G200" s="427"/>
      <c r="H200" s="427"/>
      <c r="I200" s="427"/>
      <c r="J200" s="427"/>
      <c r="K200" s="427"/>
      <c r="L200" s="427"/>
      <c r="M200" s="427"/>
      <c r="N200" s="427">
        <f>SUM(G200,D200)</f>
        <v>40187800</v>
      </c>
    </row>
    <row r="201" spans="1:14" s="99" customFormat="1" ht="19.5">
      <c r="A201" s="453"/>
      <c r="B201" s="183"/>
      <c r="C201" s="184" t="s">
        <v>146</v>
      </c>
      <c r="D201" s="467">
        <f aca="true" t="shared" si="58" ref="D201:N201">D178+D179</f>
        <v>2108553100</v>
      </c>
      <c r="E201" s="467">
        <f t="shared" si="58"/>
        <v>357642867</v>
      </c>
      <c r="F201" s="467">
        <f t="shared" si="58"/>
        <v>64801717</v>
      </c>
      <c r="G201" s="467">
        <f t="shared" si="58"/>
        <v>191652539</v>
      </c>
      <c r="H201" s="467">
        <f t="shared" si="58"/>
        <v>47364139</v>
      </c>
      <c r="I201" s="467">
        <f t="shared" si="58"/>
        <v>3067843</v>
      </c>
      <c r="J201" s="467">
        <f t="shared" si="58"/>
        <v>851620</v>
      </c>
      <c r="K201" s="467">
        <f t="shared" si="58"/>
        <v>162854232</v>
      </c>
      <c r="L201" s="467">
        <f t="shared" si="58"/>
        <v>114959500</v>
      </c>
      <c r="M201" s="467">
        <f t="shared" si="58"/>
        <v>114759500</v>
      </c>
      <c r="N201" s="467">
        <f t="shared" si="58"/>
        <v>2300205639</v>
      </c>
    </row>
    <row r="202" spans="2:14" ht="13.5" customHeight="1">
      <c r="B202" s="468"/>
      <c r="D202" s="192"/>
      <c r="E202" s="469"/>
      <c r="F202" s="469"/>
      <c r="G202" s="194"/>
      <c r="H202" s="469"/>
      <c r="I202" s="469"/>
      <c r="J202" s="469"/>
      <c r="K202" s="469"/>
      <c r="L202" s="469"/>
      <c r="M202" s="469"/>
      <c r="N202" s="192"/>
    </row>
    <row r="203" spans="2:14" ht="146.25" customHeight="1">
      <c r="B203" s="195"/>
      <c r="C203" s="470"/>
      <c r="D203" s="192"/>
      <c r="E203" s="469"/>
      <c r="F203" s="469"/>
      <c r="G203" s="194"/>
      <c r="H203" s="469"/>
      <c r="I203" s="469"/>
      <c r="J203" s="471"/>
      <c r="K203" s="469"/>
      <c r="L203" s="469"/>
      <c r="M203" s="469"/>
      <c r="N203" s="472"/>
    </row>
    <row r="204" spans="2:14" ht="37.5" customHeight="1">
      <c r="B204" s="190"/>
      <c r="C204" s="129" t="s">
        <v>165</v>
      </c>
      <c r="D204" s="129"/>
      <c r="E204" s="129"/>
      <c r="G204" s="128"/>
      <c r="H204" s="473"/>
      <c r="I204" s="473"/>
      <c r="L204" s="474" t="s">
        <v>166</v>
      </c>
      <c r="M204" s="474"/>
      <c r="N204" s="192"/>
    </row>
    <row r="205" spans="2:14" ht="12.75">
      <c r="B205" s="191"/>
      <c r="D205" s="192"/>
      <c r="E205" s="469"/>
      <c r="F205" s="469"/>
      <c r="G205" s="194"/>
      <c r="H205" s="469"/>
      <c r="I205" s="469"/>
      <c r="J205" s="469"/>
      <c r="K205" s="469"/>
      <c r="L205" s="469"/>
      <c r="M205" s="469"/>
      <c r="N205" s="192"/>
    </row>
    <row r="206" ht="12.75">
      <c r="B206" s="195"/>
    </row>
    <row r="207" spans="2:4" ht="12.75">
      <c r="B207" s="195"/>
      <c r="D207" s="196" t="e">
        <f>D179-#REF!</f>
        <v>#REF!</v>
      </c>
    </row>
    <row r="208" spans="2:15" ht="12.75">
      <c r="B208" s="195"/>
      <c r="D208" s="201"/>
      <c r="E208" s="204"/>
      <c r="F208" s="204"/>
      <c r="G208" s="204"/>
      <c r="H208" s="204"/>
      <c r="I208" s="204"/>
      <c r="J208" s="204"/>
      <c r="K208" s="204"/>
      <c r="L208" s="204"/>
      <c r="M208" s="204"/>
      <c r="N208" s="201"/>
      <c r="O208" s="202"/>
    </row>
    <row r="209" spans="2:15" ht="12.75">
      <c r="B209" s="195"/>
      <c r="D209" s="204"/>
      <c r="E209" s="202"/>
      <c r="F209" s="202"/>
      <c r="G209" s="203"/>
      <c r="H209" s="202"/>
      <c r="I209" s="202"/>
      <c r="J209" s="202"/>
      <c r="K209" s="202"/>
      <c r="L209" s="202"/>
      <c r="M209" s="202"/>
      <c r="N209" s="204"/>
      <c r="O209" s="202"/>
    </row>
    <row r="210" spans="2:15" ht="12.75">
      <c r="B210" s="195"/>
      <c r="D210" s="204"/>
      <c r="E210" s="202"/>
      <c r="F210" s="202"/>
      <c r="G210" s="203"/>
      <c r="H210" s="202"/>
      <c r="I210" s="202"/>
      <c r="J210" s="202"/>
      <c r="K210" s="202"/>
      <c r="L210" s="202"/>
      <c r="M210" s="202"/>
      <c r="N210" s="204"/>
      <c r="O210" s="202"/>
    </row>
    <row r="211" ht="12.75">
      <c r="B211" s="195"/>
    </row>
    <row r="212" ht="12.75">
      <c r="B212" s="195"/>
    </row>
    <row r="213" ht="12.75">
      <c r="B213" s="195"/>
    </row>
    <row r="214" ht="12.75">
      <c r="B214" s="195"/>
    </row>
    <row r="215" ht="12.75">
      <c r="B215" s="195"/>
    </row>
    <row r="216" ht="12.75">
      <c r="B216" s="195"/>
    </row>
    <row r="217" ht="12.75">
      <c r="B217" s="195"/>
    </row>
    <row r="218" ht="12.75">
      <c r="B218" s="195"/>
    </row>
    <row r="219" ht="12.75">
      <c r="B219" s="195"/>
    </row>
    <row r="220" ht="12.75">
      <c r="B220" s="195"/>
    </row>
    <row r="221" ht="12.75">
      <c r="B221" s="195"/>
    </row>
    <row r="222" ht="12.75">
      <c r="B222" s="195"/>
    </row>
    <row r="223" ht="12.75">
      <c r="B223" s="195"/>
    </row>
    <row r="224" ht="12.75">
      <c r="B224" s="195"/>
    </row>
    <row r="225" ht="12.75">
      <c r="B225" s="195"/>
    </row>
    <row r="226" ht="12.75">
      <c r="B226" s="195"/>
    </row>
    <row r="227" ht="12.75">
      <c r="B227" s="195"/>
    </row>
    <row r="228" ht="12.75">
      <c r="B228" s="195"/>
    </row>
    <row r="229" ht="12.75">
      <c r="B229" s="195"/>
    </row>
    <row r="230" ht="12.75">
      <c r="B230" s="195"/>
    </row>
    <row r="231" ht="12.75">
      <c r="B231" s="195"/>
    </row>
    <row r="232" ht="12.75">
      <c r="B232" s="195"/>
    </row>
    <row r="233" ht="12.75">
      <c r="B233" s="195"/>
    </row>
    <row r="234" ht="12.75">
      <c r="B234" s="195"/>
    </row>
    <row r="235" ht="12.75">
      <c r="B235" s="195"/>
    </row>
    <row r="236" ht="12.75">
      <c r="B236" s="195"/>
    </row>
    <row r="237" ht="12.75">
      <c r="B237" s="195"/>
    </row>
    <row r="238" ht="12.75">
      <c r="B238" s="195"/>
    </row>
    <row r="239" ht="12.75">
      <c r="B239" s="195"/>
    </row>
    <row r="240" ht="12.75">
      <c r="B240" s="195"/>
    </row>
    <row r="241" ht="12.75">
      <c r="B241" s="195"/>
    </row>
    <row r="242" ht="12.75">
      <c r="B242" s="195"/>
    </row>
    <row r="243" ht="12.75">
      <c r="B243" s="195"/>
    </row>
    <row r="244" ht="12.75">
      <c r="B244" s="195"/>
    </row>
    <row r="245" ht="12.75">
      <c r="B245" s="195"/>
    </row>
    <row r="246" ht="12.75">
      <c r="B246" s="195"/>
    </row>
    <row r="247" ht="12.75">
      <c r="B247" s="195"/>
    </row>
    <row r="248" ht="12.75">
      <c r="B248" s="195"/>
    </row>
    <row r="249" ht="12.75">
      <c r="B249" s="195"/>
    </row>
    <row r="250" ht="12.75">
      <c r="B250" s="195"/>
    </row>
    <row r="251" ht="12.75">
      <c r="B251" s="195"/>
    </row>
    <row r="252" ht="12.75">
      <c r="B252" s="195"/>
    </row>
    <row r="253" ht="12.75">
      <c r="B253" s="195"/>
    </row>
    <row r="254" ht="12.75">
      <c r="B254" s="195"/>
    </row>
    <row r="255" ht="12.75">
      <c r="B255" s="195"/>
    </row>
    <row r="256" ht="12.75">
      <c r="B256" s="195"/>
    </row>
    <row r="257" ht="12.75">
      <c r="B257" s="195"/>
    </row>
    <row r="258" ht="12.75">
      <c r="B258" s="195"/>
    </row>
    <row r="259" ht="12.75">
      <c r="B259" s="195"/>
    </row>
    <row r="260" ht="12.75">
      <c r="B260" s="195"/>
    </row>
    <row r="261" ht="12.75">
      <c r="B261" s="195"/>
    </row>
    <row r="262" ht="12.75">
      <c r="B262" s="195"/>
    </row>
    <row r="263" ht="12.75">
      <c r="B263" s="195"/>
    </row>
    <row r="264" ht="12.75">
      <c r="B264" s="195"/>
    </row>
    <row r="265" ht="12.75">
      <c r="B265" s="195"/>
    </row>
    <row r="266" ht="12.75">
      <c r="B266" s="195"/>
    </row>
    <row r="267" ht="12.75">
      <c r="B267" s="195"/>
    </row>
    <row r="268" ht="12.75">
      <c r="B268" s="195"/>
    </row>
    <row r="269" ht="12.75">
      <c r="B269" s="195"/>
    </row>
    <row r="270" ht="12.75">
      <c r="B270" s="195"/>
    </row>
    <row r="271" ht="12.75">
      <c r="B271" s="195"/>
    </row>
    <row r="272" ht="12.75">
      <c r="B272" s="195"/>
    </row>
    <row r="273" ht="12.75">
      <c r="B273" s="195"/>
    </row>
    <row r="274" ht="12.75">
      <c r="B274" s="195"/>
    </row>
    <row r="275" ht="12.75">
      <c r="B275" s="195"/>
    </row>
    <row r="276" ht="12.75">
      <c r="B276" s="195"/>
    </row>
    <row r="277" ht="12.75">
      <c r="B277" s="195"/>
    </row>
    <row r="278" ht="12.75">
      <c r="B278" s="195"/>
    </row>
    <row r="279" ht="12.75">
      <c r="B279" s="195"/>
    </row>
    <row r="280" ht="12.75">
      <c r="B280" s="195"/>
    </row>
    <row r="281" ht="12.75">
      <c r="B281" s="195"/>
    </row>
    <row r="282" ht="12.75">
      <c r="B282" s="195"/>
    </row>
    <row r="283" ht="12.75">
      <c r="B283" s="195"/>
    </row>
    <row r="284" ht="12.75">
      <c r="B284" s="195"/>
    </row>
    <row r="285" ht="12.75">
      <c r="B285" s="195"/>
    </row>
    <row r="286" ht="12.75">
      <c r="B286" s="195"/>
    </row>
    <row r="287" ht="12.75">
      <c r="B287" s="195"/>
    </row>
    <row r="288" ht="12.75">
      <c r="B288" s="195"/>
    </row>
    <row r="289" ht="12.75">
      <c r="B289" s="195"/>
    </row>
    <row r="290" ht="12.75">
      <c r="B290" s="195"/>
    </row>
    <row r="291" ht="12.75">
      <c r="B291" s="195"/>
    </row>
    <row r="292" ht="12.75">
      <c r="B292" s="195"/>
    </row>
    <row r="293" ht="12.75">
      <c r="B293" s="195"/>
    </row>
    <row r="294" ht="12.75">
      <c r="B294" s="195"/>
    </row>
    <row r="295" ht="12.75">
      <c r="B295" s="195"/>
    </row>
    <row r="296" ht="12.75">
      <c r="B296" s="195"/>
    </row>
    <row r="297" ht="12.75">
      <c r="B297" s="195"/>
    </row>
    <row r="298" ht="12.75">
      <c r="B298" s="195"/>
    </row>
    <row r="299" ht="12.75">
      <c r="B299" s="195"/>
    </row>
    <row r="300" ht="12.75">
      <c r="B300" s="195"/>
    </row>
    <row r="301" ht="12.75">
      <c r="B301" s="195"/>
    </row>
    <row r="302" ht="12.75">
      <c r="B302" s="195"/>
    </row>
    <row r="303" ht="12.75">
      <c r="B303" s="195"/>
    </row>
    <row r="304" ht="12.75">
      <c r="B304" s="195"/>
    </row>
    <row r="305" ht="12.75">
      <c r="B305" s="195"/>
    </row>
    <row r="306" ht="12.75">
      <c r="B306" s="195"/>
    </row>
    <row r="307" ht="12.75">
      <c r="B307" s="195"/>
    </row>
    <row r="308" ht="12.75">
      <c r="B308" s="195"/>
    </row>
    <row r="309" ht="12.75">
      <c r="B309" s="195"/>
    </row>
    <row r="310" ht="12.75">
      <c r="B310" s="195"/>
    </row>
    <row r="311" ht="12.75">
      <c r="B311" s="195"/>
    </row>
    <row r="312" ht="12.75">
      <c r="B312" s="195"/>
    </row>
    <row r="313" ht="12.75">
      <c r="B313" s="195"/>
    </row>
    <row r="314" ht="12.75">
      <c r="B314" s="195"/>
    </row>
    <row r="315" ht="12.75">
      <c r="B315" s="195"/>
    </row>
    <row r="316" ht="12.75">
      <c r="B316" s="195"/>
    </row>
    <row r="317" ht="12.75">
      <c r="B317" s="195"/>
    </row>
    <row r="318" ht="12.75">
      <c r="B318" s="195"/>
    </row>
    <row r="319" ht="12.75">
      <c r="B319" s="195"/>
    </row>
    <row r="320" ht="12.75">
      <c r="B320" s="195"/>
    </row>
    <row r="321" ht="12.75">
      <c r="B321" s="195"/>
    </row>
    <row r="322" ht="12.75">
      <c r="B322" s="195"/>
    </row>
    <row r="323" ht="12.75">
      <c r="B323" s="195"/>
    </row>
    <row r="324" ht="12.75">
      <c r="B324" s="195"/>
    </row>
    <row r="325" ht="12.75">
      <c r="B325" s="195"/>
    </row>
    <row r="326" ht="12.75">
      <c r="B326" s="195"/>
    </row>
    <row r="327" ht="12.75">
      <c r="B327" s="195"/>
    </row>
    <row r="328" ht="12.75">
      <c r="B328" s="195"/>
    </row>
    <row r="329" ht="12.75">
      <c r="B329" s="195"/>
    </row>
    <row r="330" ht="12.75">
      <c r="B330" s="195"/>
    </row>
    <row r="331" ht="12.75">
      <c r="B331" s="195"/>
    </row>
    <row r="332" ht="12.75">
      <c r="B332" s="195"/>
    </row>
    <row r="333" ht="12.75">
      <c r="B333" s="195"/>
    </row>
    <row r="334" ht="12.75">
      <c r="B334" s="195"/>
    </row>
    <row r="335" ht="12.75">
      <c r="B335" s="195"/>
    </row>
    <row r="336" ht="12.75">
      <c r="B336" s="195"/>
    </row>
    <row r="337" ht="12.75">
      <c r="B337" s="195"/>
    </row>
    <row r="338" ht="12.75">
      <c r="B338" s="195"/>
    </row>
    <row r="339" ht="12.75">
      <c r="B339" s="195"/>
    </row>
    <row r="340" ht="12.75">
      <c r="B340" s="195"/>
    </row>
    <row r="341" ht="12.75">
      <c r="B341" s="195"/>
    </row>
    <row r="342" ht="12.75">
      <c r="B342" s="195"/>
    </row>
    <row r="343" ht="12.75">
      <c r="B343" s="195"/>
    </row>
    <row r="344" ht="12.75">
      <c r="B344" s="195"/>
    </row>
    <row r="345" ht="12.75">
      <c r="B345" s="195"/>
    </row>
    <row r="346" ht="12.75">
      <c r="B346" s="195"/>
    </row>
    <row r="347" ht="12.75">
      <c r="B347" s="195"/>
    </row>
    <row r="348" ht="12.75">
      <c r="B348" s="195"/>
    </row>
    <row r="349" ht="12.75">
      <c r="B349" s="195"/>
    </row>
    <row r="350" ht="12.75">
      <c r="B350" s="195"/>
    </row>
    <row r="351" ht="12.75">
      <c r="B351" s="195"/>
    </row>
    <row r="352" ht="12.75">
      <c r="B352" s="195"/>
    </row>
    <row r="353" ht="12.75">
      <c r="B353" s="195"/>
    </row>
    <row r="354" ht="12.75">
      <c r="B354" s="195"/>
    </row>
    <row r="355" ht="12.75">
      <c r="B355" s="195"/>
    </row>
    <row r="356" ht="12.75">
      <c r="B356" s="195"/>
    </row>
    <row r="357" ht="12.75">
      <c r="B357" s="195"/>
    </row>
    <row r="358" ht="12.75">
      <c r="B358" s="195"/>
    </row>
    <row r="359" ht="12.75">
      <c r="B359" s="195"/>
    </row>
    <row r="360" ht="12.75">
      <c r="B360" s="195"/>
    </row>
    <row r="361" ht="12.75">
      <c r="B361" s="195"/>
    </row>
    <row r="362" ht="12.75">
      <c r="B362" s="195"/>
    </row>
    <row r="363" ht="12.75">
      <c r="B363" s="195"/>
    </row>
  </sheetData>
  <mergeCells count="22">
    <mergeCell ref="C204:E204"/>
    <mergeCell ref="L204:M204"/>
    <mergeCell ref="L9:M9"/>
    <mergeCell ref="E10:E11"/>
    <mergeCell ref="F10:F11"/>
    <mergeCell ref="I10:I11"/>
    <mergeCell ref="J10:J11"/>
    <mergeCell ref="L10:L11"/>
    <mergeCell ref="G9:G11"/>
    <mergeCell ref="H9:H11"/>
    <mergeCell ref="I9:J9"/>
    <mergeCell ref="K9:K11"/>
    <mergeCell ref="B5:N5"/>
    <mergeCell ref="B6:N6"/>
    <mergeCell ref="A8:A11"/>
    <mergeCell ref="D8:F8"/>
    <mergeCell ref="G8:M8"/>
    <mergeCell ref="N8:N11"/>
    <mergeCell ref="B9:B11"/>
    <mergeCell ref="C9:C11"/>
    <mergeCell ref="D9:D11"/>
    <mergeCell ref="E9:F9"/>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EB162"/>
  <sheetViews>
    <sheetView workbookViewId="0" topLeftCell="A1">
      <selection activeCell="A1" sqref="A1:IV16384"/>
    </sheetView>
  </sheetViews>
  <sheetFormatPr defaultColWidth="9.33203125" defaultRowHeight="12.75"/>
  <cols>
    <col min="1" max="1" width="16.5" style="208" customWidth="1"/>
    <col min="2" max="2" width="31.83203125" style="208" customWidth="1"/>
    <col min="3" max="3" width="19.33203125" style="208" customWidth="1"/>
    <col min="4" max="4" width="19" style="209" customWidth="1"/>
    <col min="5" max="5" width="21.66015625" style="209" customWidth="1"/>
    <col min="6" max="6" width="29.5" style="209" customWidth="1"/>
    <col min="7" max="7" width="21.16015625" style="209" customWidth="1"/>
    <col min="8" max="8" width="34.16015625" style="209" customWidth="1"/>
    <col min="9" max="9" width="24.5" style="209" customWidth="1"/>
    <col min="10" max="10" width="24.66015625" style="209" customWidth="1"/>
    <col min="11" max="11" width="42.66015625" style="209" customWidth="1"/>
    <col min="12" max="13" width="27.33203125" style="209" customWidth="1"/>
    <col min="14" max="14" width="24.5" style="209" customWidth="1"/>
    <col min="15" max="15" width="22.5" style="208" customWidth="1"/>
    <col min="16" max="16" width="16.83203125" style="208" customWidth="1"/>
    <col min="17" max="17" width="16.66015625" style="208" bestFit="1" customWidth="1"/>
    <col min="18" max="16384" width="9.33203125" style="208" customWidth="1"/>
  </cols>
  <sheetData>
    <row r="1" spans="10:15" ht="13.5" customHeight="1">
      <c r="J1" s="210" t="s">
        <v>432</v>
      </c>
      <c r="K1" s="210"/>
      <c r="O1" s="210"/>
    </row>
    <row r="2" spans="10:15" ht="13.5" customHeight="1">
      <c r="J2" s="211" t="s">
        <v>433</v>
      </c>
      <c r="K2" s="211"/>
      <c r="O2" s="211"/>
    </row>
    <row r="3" spans="10:15" ht="13.5" customHeight="1">
      <c r="J3" s="212" t="s">
        <v>434</v>
      </c>
      <c r="K3" s="212"/>
      <c r="O3" s="212"/>
    </row>
    <row r="4" spans="2:14" ht="10.5" customHeight="1">
      <c r="B4" s="213"/>
      <c r="C4" s="213"/>
      <c r="D4" s="214"/>
      <c r="E4" s="214"/>
      <c r="F4" s="214"/>
      <c r="G4" s="214"/>
      <c r="H4" s="214"/>
      <c r="I4" s="214"/>
      <c r="J4" s="214"/>
      <c r="K4" s="214"/>
      <c r="L4" s="214"/>
      <c r="M4" s="214"/>
      <c r="N4" s="214"/>
    </row>
    <row r="5" spans="1:14" ht="39.75" customHeight="1">
      <c r="A5" s="215"/>
      <c r="B5" s="215"/>
      <c r="C5" s="216" t="s">
        <v>435</v>
      </c>
      <c r="D5" s="216"/>
      <c r="E5" s="216"/>
      <c r="F5" s="216"/>
      <c r="G5" s="216"/>
      <c r="H5" s="216"/>
      <c r="I5" s="216"/>
      <c r="J5" s="216"/>
      <c r="K5" s="215"/>
      <c r="L5" s="215"/>
      <c r="M5" s="215"/>
      <c r="N5" s="215"/>
    </row>
    <row r="6" spans="1:15" ht="9.75" customHeight="1">
      <c r="A6" s="215"/>
      <c r="B6" s="215"/>
      <c r="C6" s="215"/>
      <c r="D6" s="217"/>
      <c r="E6" s="217"/>
      <c r="F6" s="217"/>
      <c r="G6" s="217"/>
      <c r="H6" s="217"/>
      <c r="I6" s="217"/>
      <c r="J6" s="217"/>
      <c r="K6" s="217"/>
      <c r="L6" s="217"/>
      <c r="M6" s="217"/>
      <c r="N6" s="218"/>
      <c r="O6" s="218"/>
    </row>
    <row r="7" spans="1:15" ht="19.5" customHeight="1">
      <c r="A7" s="219"/>
      <c r="B7" s="220"/>
      <c r="C7" s="220"/>
      <c r="D7" s="221"/>
      <c r="E7" s="221"/>
      <c r="F7" s="221"/>
      <c r="G7" s="221"/>
      <c r="H7" s="221"/>
      <c r="I7" s="221"/>
      <c r="J7" s="222" t="s">
        <v>156</v>
      </c>
      <c r="O7" s="222"/>
    </row>
    <row r="8" spans="1:21" ht="39.75" customHeight="1">
      <c r="A8" s="223" t="s">
        <v>436</v>
      </c>
      <c r="B8" s="224" t="s">
        <v>437</v>
      </c>
      <c r="C8" s="225" t="s">
        <v>380</v>
      </c>
      <c r="D8" s="226"/>
      <c r="E8" s="226"/>
      <c r="F8" s="226"/>
      <c r="G8" s="226"/>
      <c r="H8" s="226"/>
      <c r="I8" s="226"/>
      <c r="J8" s="227"/>
      <c r="K8" s="226" t="s">
        <v>380</v>
      </c>
      <c r="L8" s="226"/>
      <c r="M8" s="227"/>
      <c r="N8" s="228" t="s">
        <v>146</v>
      </c>
      <c r="O8" s="229"/>
      <c r="P8" s="230"/>
      <c r="Q8" s="230"/>
      <c r="R8" s="230"/>
      <c r="S8" s="230"/>
      <c r="T8" s="230"/>
      <c r="U8" s="230"/>
    </row>
    <row r="9" spans="1:21" ht="15" customHeight="1">
      <c r="A9" s="223"/>
      <c r="B9" s="224"/>
      <c r="C9" s="225" t="s">
        <v>144</v>
      </c>
      <c r="D9" s="226"/>
      <c r="E9" s="226"/>
      <c r="F9" s="226"/>
      <c r="G9" s="226"/>
      <c r="H9" s="226"/>
      <c r="I9" s="226"/>
      <c r="J9" s="227"/>
      <c r="K9" s="226" t="s">
        <v>145</v>
      </c>
      <c r="L9" s="226"/>
      <c r="M9" s="227"/>
      <c r="N9" s="228"/>
      <c r="O9" s="229"/>
      <c r="P9" s="230"/>
      <c r="Q9" s="230"/>
      <c r="R9" s="230"/>
      <c r="S9" s="230"/>
      <c r="T9" s="230"/>
      <c r="U9" s="230"/>
    </row>
    <row r="10" spans="1:132" ht="37.5" customHeight="1">
      <c r="A10" s="223"/>
      <c r="B10" s="224"/>
      <c r="C10" s="231" t="s">
        <v>438</v>
      </c>
      <c r="D10" s="231" t="s">
        <v>439</v>
      </c>
      <c r="E10" s="232" t="s">
        <v>440</v>
      </c>
      <c r="F10" s="232" t="s">
        <v>441</v>
      </c>
      <c r="G10" s="231" t="s">
        <v>191</v>
      </c>
      <c r="H10" s="232" t="s">
        <v>442</v>
      </c>
      <c r="I10" s="232" t="s">
        <v>443</v>
      </c>
      <c r="J10" s="233" t="s">
        <v>444</v>
      </c>
      <c r="K10" s="234" t="s">
        <v>445</v>
      </c>
      <c r="L10" s="235" t="s">
        <v>444</v>
      </c>
      <c r="M10" s="236"/>
      <c r="N10" s="228"/>
      <c r="O10" s="229"/>
      <c r="P10" s="237"/>
      <c r="Q10" s="237"/>
      <c r="R10" s="237"/>
      <c r="S10" s="237"/>
      <c r="T10" s="237"/>
      <c r="U10" s="237"/>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38"/>
      <c r="CE10" s="238"/>
      <c r="CF10" s="238"/>
      <c r="CG10" s="238"/>
      <c r="CH10" s="238"/>
      <c r="CI10" s="238"/>
      <c r="CJ10" s="238"/>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row>
    <row r="11" spans="1:132" ht="18" customHeight="1">
      <c r="A11" s="223"/>
      <c r="B11" s="224"/>
      <c r="C11" s="239"/>
      <c r="D11" s="239"/>
      <c r="E11" s="232"/>
      <c r="F11" s="232"/>
      <c r="G11" s="239"/>
      <c r="H11" s="232"/>
      <c r="I11" s="232"/>
      <c r="J11" s="231" t="s">
        <v>446</v>
      </c>
      <c r="K11" s="240"/>
      <c r="L11" s="234" t="s">
        <v>446</v>
      </c>
      <c r="M11" s="234" t="s">
        <v>447</v>
      </c>
      <c r="N11" s="228"/>
      <c r="O11" s="229"/>
      <c r="P11" s="237"/>
      <c r="Q11" s="237"/>
      <c r="R11" s="237"/>
      <c r="S11" s="237"/>
      <c r="T11" s="237"/>
      <c r="U11" s="237"/>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row>
    <row r="12" spans="1:132" ht="123" customHeight="1">
      <c r="A12" s="223"/>
      <c r="B12" s="224"/>
      <c r="C12" s="241"/>
      <c r="D12" s="241"/>
      <c r="E12" s="232"/>
      <c r="F12" s="232"/>
      <c r="G12" s="241"/>
      <c r="H12" s="232"/>
      <c r="I12" s="232"/>
      <c r="J12" s="241"/>
      <c r="K12" s="242"/>
      <c r="L12" s="242"/>
      <c r="M12" s="242"/>
      <c r="N12" s="228"/>
      <c r="O12" s="229"/>
      <c r="P12" s="237"/>
      <c r="Q12" s="237"/>
      <c r="R12" s="237"/>
      <c r="S12" s="237"/>
      <c r="T12" s="237"/>
      <c r="U12" s="237"/>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238"/>
      <c r="CL12" s="238"/>
      <c r="CM12" s="238"/>
      <c r="CN12" s="238"/>
      <c r="CO12" s="238"/>
      <c r="CP12" s="238"/>
      <c r="CQ12" s="238"/>
      <c r="CR12" s="238"/>
      <c r="CS12" s="238"/>
      <c r="CT12" s="238"/>
      <c r="CU12" s="238"/>
      <c r="CV12" s="238"/>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row>
    <row r="13" spans="1:21" s="246" customFormat="1" ht="15" customHeight="1">
      <c r="A13" s="243">
        <v>1</v>
      </c>
      <c r="B13" s="243">
        <v>2</v>
      </c>
      <c r="C13" s="243">
        <v>3</v>
      </c>
      <c r="D13" s="243">
        <v>4</v>
      </c>
      <c r="E13" s="243">
        <v>5</v>
      </c>
      <c r="F13" s="243">
        <v>6</v>
      </c>
      <c r="G13" s="243">
        <v>7</v>
      </c>
      <c r="H13" s="243">
        <v>8</v>
      </c>
      <c r="I13" s="243">
        <v>9</v>
      </c>
      <c r="J13" s="243">
        <v>10</v>
      </c>
      <c r="K13" s="243">
        <v>11</v>
      </c>
      <c r="L13" s="243">
        <v>12</v>
      </c>
      <c r="M13" s="243">
        <v>13</v>
      </c>
      <c r="N13" s="243">
        <v>14</v>
      </c>
      <c r="O13" s="244"/>
      <c r="P13" s="245"/>
      <c r="Q13" s="245"/>
      <c r="R13" s="245"/>
      <c r="S13" s="245"/>
      <c r="T13" s="245"/>
      <c r="U13" s="245"/>
    </row>
    <row r="14" spans="1:21" ht="15" customHeight="1">
      <c r="A14" s="247">
        <v>17201000000</v>
      </c>
      <c r="B14" s="248" t="s">
        <v>448</v>
      </c>
      <c r="C14" s="249">
        <v>5200000</v>
      </c>
      <c r="D14" s="250"/>
      <c r="E14" s="250">
        <f>10699600+16434800</f>
        <v>27134400</v>
      </c>
      <c r="F14" s="250"/>
      <c r="G14" s="251"/>
      <c r="H14" s="250">
        <v>-17000</v>
      </c>
      <c r="I14" s="251"/>
      <c r="J14" s="250"/>
      <c r="K14" s="250"/>
      <c r="L14" s="250">
        <v>34025</v>
      </c>
      <c r="M14" s="250"/>
      <c r="N14" s="252">
        <f>C14+D14+E14+F14+G14+H14+I14+J14+K14+L14+M14</f>
        <v>32351425</v>
      </c>
      <c r="O14" s="253"/>
      <c r="P14" s="230"/>
      <c r="Q14" s="230"/>
      <c r="R14" s="230"/>
      <c r="S14" s="230"/>
      <c r="T14" s="230"/>
      <c r="U14" s="230"/>
    </row>
    <row r="15" spans="1:21" ht="15" customHeight="1">
      <c r="A15" s="247">
        <v>17202000000</v>
      </c>
      <c r="B15" s="248" t="s">
        <v>449</v>
      </c>
      <c r="C15" s="249">
        <v>700600</v>
      </c>
      <c r="D15" s="250"/>
      <c r="E15" s="250">
        <f>2003000+3158900</f>
        <v>5161900</v>
      </c>
      <c r="F15" s="250"/>
      <c r="G15" s="251"/>
      <c r="H15" s="250">
        <v>7000</v>
      </c>
      <c r="I15" s="251"/>
      <c r="J15" s="250"/>
      <c r="K15" s="250"/>
      <c r="L15" s="250"/>
      <c r="M15" s="250"/>
      <c r="N15" s="252">
        <f aca="true" t="shared" si="0" ref="N15:N33">C15+D15+E15+F15+G15+H15+I15+J15+K15+L15+M15</f>
        <v>5869500</v>
      </c>
      <c r="O15" s="253"/>
      <c r="P15" s="230"/>
      <c r="Q15" s="230"/>
      <c r="R15" s="230"/>
      <c r="S15" s="230"/>
      <c r="T15" s="230"/>
      <c r="U15" s="230"/>
    </row>
    <row r="16" spans="1:15" ht="15" customHeight="1">
      <c r="A16" s="247">
        <v>17203000000</v>
      </c>
      <c r="B16" s="254" t="s">
        <v>450</v>
      </c>
      <c r="C16" s="249">
        <v>576400</v>
      </c>
      <c r="D16" s="250"/>
      <c r="E16" s="250">
        <f>1933700+3241800</f>
        <v>5175500</v>
      </c>
      <c r="F16" s="250"/>
      <c r="G16" s="251"/>
      <c r="H16" s="250"/>
      <c r="I16" s="251"/>
      <c r="J16" s="250"/>
      <c r="K16" s="250"/>
      <c r="L16" s="250"/>
      <c r="M16" s="250"/>
      <c r="N16" s="252">
        <f t="shared" si="0"/>
        <v>5751900</v>
      </c>
      <c r="O16" s="253"/>
    </row>
    <row r="17" spans="1:15" ht="15" customHeight="1">
      <c r="A17" s="247">
        <v>17204000000</v>
      </c>
      <c r="B17" s="254" t="s">
        <v>451</v>
      </c>
      <c r="C17" s="249">
        <f>204200+150000</f>
        <v>354200</v>
      </c>
      <c r="D17" s="250"/>
      <c r="E17" s="250">
        <f>462200+858900</f>
        <v>1321100</v>
      </c>
      <c r="F17" s="250"/>
      <c r="G17" s="251"/>
      <c r="H17" s="250"/>
      <c r="I17" s="251"/>
      <c r="J17" s="250"/>
      <c r="K17" s="250"/>
      <c r="L17" s="250"/>
      <c r="M17" s="250"/>
      <c r="N17" s="252">
        <f t="shared" si="0"/>
        <v>1675300</v>
      </c>
      <c r="O17" s="253"/>
    </row>
    <row r="18" spans="1:15" ht="31.5" customHeight="1">
      <c r="A18" s="255"/>
      <c r="B18" s="256" t="s">
        <v>452</v>
      </c>
      <c r="C18" s="257">
        <f aca="true" t="shared" si="1" ref="C18:L18">SUM(C14:C17)</f>
        <v>6831200</v>
      </c>
      <c r="D18" s="257">
        <f t="shared" si="1"/>
        <v>0</v>
      </c>
      <c r="E18" s="257">
        <f t="shared" si="1"/>
        <v>38792900</v>
      </c>
      <c r="F18" s="257"/>
      <c r="G18" s="257">
        <f t="shared" si="1"/>
        <v>0</v>
      </c>
      <c r="H18" s="257">
        <f t="shared" si="1"/>
        <v>-10000</v>
      </c>
      <c r="I18" s="257">
        <f t="shared" si="1"/>
        <v>0</v>
      </c>
      <c r="J18" s="257">
        <f t="shared" si="1"/>
        <v>0</v>
      </c>
      <c r="K18" s="257">
        <f t="shared" si="1"/>
        <v>0</v>
      </c>
      <c r="L18" s="257">
        <f t="shared" si="1"/>
        <v>34025</v>
      </c>
      <c r="M18" s="257"/>
      <c r="N18" s="257">
        <f>SUM(N14:N17)</f>
        <v>45648125</v>
      </c>
      <c r="O18" s="258"/>
    </row>
    <row r="19" spans="1:15" ht="15" customHeight="1">
      <c r="A19" s="259" t="s">
        <v>453</v>
      </c>
      <c r="B19" s="254" t="s">
        <v>454</v>
      </c>
      <c r="C19" s="249">
        <v>200000</v>
      </c>
      <c r="D19" s="250">
        <v>25502</v>
      </c>
      <c r="E19" s="250">
        <f>5491400+9917800</f>
        <v>15409200</v>
      </c>
      <c r="F19" s="250"/>
      <c r="G19" s="251"/>
      <c r="H19" s="250">
        <v>-7000</v>
      </c>
      <c r="I19" s="251"/>
      <c r="J19" s="250">
        <v>16600</v>
      </c>
      <c r="K19" s="250"/>
      <c r="L19" s="250"/>
      <c r="M19" s="250"/>
      <c r="N19" s="252">
        <f t="shared" si="0"/>
        <v>15644302</v>
      </c>
      <c r="O19" s="253"/>
    </row>
    <row r="20" spans="1:15" ht="15" customHeight="1">
      <c r="A20" s="259" t="s">
        <v>455</v>
      </c>
      <c r="B20" s="254" t="s">
        <v>456</v>
      </c>
      <c r="C20" s="249">
        <v>250000</v>
      </c>
      <c r="D20" s="250">
        <v>28903</v>
      </c>
      <c r="E20" s="250">
        <f>6357000+11083700</f>
        <v>17440700</v>
      </c>
      <c r="F20" s="250"/>
      <c r="G20" s="251"/>
      <c r="H20" s="250">
        <v>9000</v>
      </c>
      <c r="I20" s="251"/>
      <c r="J20" s="250"/>
      <c r="K20" s="250"/>
      <c r="L20" s="250"/>
      <c r="M20" s="250">
        <v>-28000</v>
      </c>
      <c r="N20" s="252">
        <f t="shared" si="0"/>
        <v>17700603</v>
      </c>
      <c r="O20" s="253"/>
    </row>
    <row r="21" spans="1:15" ht="15" customHeight="1">
      <c r="A21" s="259" t="s">
        <v>457</v>
      </c>
      <c r="B21" s="254" t="s">
        <v>458</v>
      </c>
      <c r="C21" s="249">
        <v>874500</v>
      </c>
      <c r="D21" s="250">
        <v>17851</v>
      </c>
      <c r="E21" s="250">
        <f>2285800+3605300</f>
        <v>5891100</v>
      </c>
      <c r="F21" s="250"/>
      <c r="G21" s="251"/>
      <c r="H21" s="250">
        <v>-15000</v>
      </c>
      <c r="I21" s="251"/>
      <c r="J21" s="250"/>
      <c r="K21" s="250"/>
      <c r="L21" s="250"/>
      <c r="M21" s="250"/>
      <c r="N21" s="252">
        <f t="shared" si="0"/>
        <v>6768451</v>
      </c>
      <c r="O21" s="253"/>
    </row>
    <row r="22" spans="1:15" ht="15" customHeight="1">
      <c r="A22" s="259" t="s">
        <v>459</v>
      </c>
      <c r="B22" s="254" t="s">
        <v>460</v>
      </c>
      <c r="C22" s="249">
        <v>350000</v>
      </c>
      <c r="D22" s="250">
        <v>7650</v>
      </c>
      <c r="E22" s="250">
        <f>938400+1449500</f>
        <v>2387900</v>
      </c>
      <c r="F22" s="250"/>
      <c r="G22" s="251"/>
      <c r="H22" s="250">
        <v>-25800</v>
      </c>
      <c r="I22" s="251"/>
      <c r="J22" s="250"/>
      <c r="K22" s="250"/>
      <c r="L22" s="250"/>
      <c r="M22" s="250"/>
      <c r="N22" s="252">
        <f t="shared" si="0"/>
        <v>2719750</v>
      </c>
      <c r="O22" s="253"/>
    </row>
    <row r="23" spans="1:15" ht="15" customHeight="1">
      <c r="A23" s="259" t="s">
        <v>461</v>
      </c>
      <c r="B23" s="254" t="s">
        <v>462</v>
      </c>
      <c r="C23" s="249">
        <f>1603900-100000</f>
        <v>1503900</v>
      </c>
      <c r="D23" s="250">
        <v>23801</v>
      </c>
      <c r="E23" s="250">
        <f>2920400+4447100</f>
        <v>7367500</v>
      </c>
      <c r="F23" s="250"/>
      <c r="G23" s="251"/>
      <c r="H23" s="250">
        <v>-9000</v>
      </c>
      <c r="I23" s="251"/>
      <c r="J23" s="250"/>
      <c r="K23" s="250"/>
      <c r="L23" s="250">
        <v>32000</v>
      </c>
      <c r="M23" s="250"/>
      <c r="N23" s="252">
        <f t="shared" si="0"/>
        <v>8918201</v>
      </c>
      <c r="O23" s="253"/>
    </row>
    <row r="24" spans="1:15" ht="15" customHeight="1">
      <c r="A24" s="259" t="s">
        <v>463</v>
      </c>
      <c r="B24" s="254" t="s">
        <v>464</v>
      </c>
      <c r="C24" s="249">
        <v>1028100</v>
      </c>
      <c r="D24" s="250">
        <v>20401</v>
      </c>
      <c r="E24" s="250">
        <f>2839600+5338400</f>
        <v>8178000</v>
      </c>
      <c r="F24" s="250"/>
      <c r="G24" s="251"/>
      <c r="H24" s="250">
        <v>-5000</v>
      </c>
      <c r="I24" s="251"/>
      <c r="J24" s="250">
        <v>13310</v>
      </c>
      <c r="K24" s="250"/>
      <c r="L24" s="250">
        <v>50690</v>
      </c>
      <c r="M24" s="260"/>
      <c r="N24" s="252">
        <f t="shared" si="0"/>
        <v>9285501</v>
      </c>
      <c r="O24" s="253"/>
    </row>
    <row r="25" spans="1:15" ht="15" customHeight="1">
      <c r="A25" s="259" t="s">
        <v>465</v>
      </c>
      <c r="B25" s="254" t="s">
        <v>466</v>
      </c>
      <c r="C25" s="249">
        <v>229200</v>
      </c>
      <c r="D25" s="250">
        <v>16151</v>
      </c>
      <c r="E25" s="250">
        <f>5114700+6735000</f>
        <v>11849700</v>
      </c>
      <c r="F25" s="250"/>
      <c r="G25" s="251"/>
      <c r="H25" s="250">
        <v>23000</v>
      </c>
      <c r="I25" s="251"/>
      <c r="J25" s="250"/>
      <c r="K25" s="250"/>
      <c r="L25" s="250"/>
      <c r="M25" s="250">
        <v>-25000</v>
      </c>
      <c r="N25" s="252">
        <f t="shared" si="0"/>
        <v>12093051</v>
      </c>
      <c r="O25" s="253"/>
    </row>
    <row r="26" spans="1:15" ht="15" customHeight="1">
      <c r="A26" s="259" t="s">
        <v>467</v>
      </c>
      <c r="B26" s="261" t="s">
        <v>468</v>
      </c>
      <c r="C26" s="249">
        <v>985200</v>
      </c>
      <c r="D26" s="250">
        <v>18701</v>
      </c>
      <c r="E26" s="250">
        <f>2442800+4809500</f>
        <v>7252300</v>
      </c>
      <c r="F26" s="250"/>
      <c r="G26" s="251"/>
      <c r="H26" s="250">
        <v>-50000</v>
      </c>
      <c r="I26" s="250">
        <v>43600</v>
      </c>
      <c r="J26" s="250"/>
      <c r="K26" s="250"/>
      <c r="L26" s="250">
        <v>19875</v>
      </c>
      <c r="M26" s="250"/>
      <c r="N26" s="252">
        <f t="shared" si="0"/>
        <v>8269676</v>
      </c>
      <c r="O26" s="253"/>
    </row>
    <row r="27" spans="1:15" ht="15" customHeight="1">
      <c r="A27" s="259" t="s">
        <v>469</v>
      </c>
      <c r="B27" s="262" t="s">
        <v>470</v>
      </c>
      <c r="C27" s="249">
        <v>876400</v>
      </c>
      <c r="D27" s="250">
        <v>17851</v>
      </c>
      <c r="E27" s="250">
        <f>2334100+4030900</f>
        <v>6365000</v>
      </c>
      <c r="F27" s="250"/>
      <c r="G27" s="251"/>
      <c r="H27" s="250">
        <v>12000</v>
      </c>
      <c r="I27" s="250"/>
      <c r="J27" s="250"/>
      <c r="K27" s="250"/>
      <c r="L27" s="250"/>
      <c r="M27" s="250"/>
      <c r="N27" s="252">
        <f t="shared" si="0"/>
        <v>7271251</v>
      </c>
      <c r="O27" s="253"/>
    </row>
    <row r="28" spans="1:15" ht="15" customHeight="1">
      <c r="A28" s="259" t="s">
        <v>471</v>
      </c>
      <c r="B28" s="254" t="s">
        <v>472</v>
      </c>
      <c r="C28" s="249">
        <v>1192000</v>
      </c>
      <c r="D28" s="250">
        <v>19551</v>
      </c>
      <c r="E28" s="250">
        <f>4808000+6769400</f>
        <v>11577400</v>
      </c>
      <c r="F28" s="250"/>
      <c r="G28" s="251"/>
      <c r="H28" s="250">
        <v>-26000</v>
      </c>
      <c r="I28" s="250"/>
      <c r="J28" s="250">
        <v>16100</v>
      </c>
      <c r="K28" s="250"/>
      <c r="L28" s="250">
        <v>37000</v>
      </c>
      <c r="M28" s="250">
        <v>-24000</v>
      </c>
      <c r="N28" s="252">
        <f t="shared" si="0"/>
        <v>12792051</v>
      </c>
      <c r="O28" s="253"/>
    </row>
    <row r="29" spans="1:15" ht="15" customHeight="1">
      <c r="A29" s="259" t="s">
        <v>473</v>
      </c>
      <c r="B29" s="254" t="s">
        <v>474</v>
      </c>
      <c r="C29" s="249">
        <f>1300000-100000</f>
        <v>1200000</v>
      </c>
      <c r="D29" s="250">
        <v>19551</v>
      </c>
      <c r="E29" s="250">
        <f>2119500+3834500</f>
        <v>5954000</v>
      </c>
      <c r="F29" s="250"/>
      <c r="G29" s="251"/>
      <c r="H29" s="250">
        <v>-8000</v>
      </c>
      <c r="I29" s="250"/>
      <c r="J29" s="250"/>
      <c r="K29" s="250"/>
      <c r="L29" s="250"/>
      <c r="M29" s="260"/>
      <c r="N29" s="252">
        <f t="shared" si="0"/>
        <v>7165551</v>
      </c>
      <c r="O29" s="253"/>
    </row>
    <row r="30" spans="1:15" ht="15" customHeight="1">
      <c r="A30" s="259" t="s">
        <v>475</v>
      </c>
      <c r="B30" s="254" t="s">
        <v>476</v>
      </c>
      <c r="C30" s="249">
        <v>713200</v>
      </c>
      <c r="D30" s="250">
        <v>16151</v>
      </c>
      <c r="E30" s="250">
        <f>1802600+2830600</f>
        <v>4633200</v>
      </c>
      <c r="F30" s="250"/>
      <c r="G30" s="251"/>
      <c r="H30" s="250">
        <v>54000</v>
      </c>
      <c r="I30" s="250"/>
      <c r="J30" s="250"/>
      <c r="K30" s="250"/>
      <c r="L30" s="250"/>
      <c r="M30" s="250"/>
      <c r="N30" s="252">
        <f t="shared" si="0"/>
        <v>5416551</v>
      </c>
      <c r="O30" s="253"/>
    </row>
    <row r="31" spans="1:15" ht="15" customHeight="1">
      <c r="A31" s="259" t="s">
        <v>477</v>
      </c>
      <c r="B31" s="254" t="s">
        <v>478</v>
      </c>
      <c r="C31" s="249">
        <f>1212100-50000</f>
        <v>1162100</v>
      </c>
      <c r="D31" s="250">
        <v>17851</v>
      </c>
      <c r="E31" s="250">
        <f>2061800+3498100</f>
        <v>5559900</v>
      </c>
      <c r="F31" s="250"/>
      <c r="G31" s="251"/>
      <c r="H31" s="250">
        <v>-48000</v>
      </c>
      <c r="I31" s="250">
        <v>46700</v>
      </c>
      <c r="J31" s="250"/>
      <c r="K31" s="250"/>
      <c r="L31" s="250"/>
      <c r="M31" s="250"/>
      <c r="N31" s="252">
        <f>C31+D31+E31+F31+G31+H31+I31+J31+K31+L31+M31</f>
        <v>6738551</v>
      </c>
      <c r="O31" s="253"/>
    </row>
    <row r="32" spans="1:15" ht="15" customHeight="1">
      <c r="A32" s="259" t="s">
        <v>479</v>
      </c>
      <c r="B32" s="254" t="s">
        <v>480</v>
      </c>
      <c r="C32" s="249">
        <f>1626500+100000</f>
        <v>1726500</v>
      </c>
      <c r="D32" s="250">
        <v>36552</v>
      </c>
      <c r="E32" s="250">
        <f>4371100+7955500</f>
        <v>12326600</v>
      </c>
      <c r="F32" s="250">
        <v>-3088600</v>
      </c>
      <c r="G32" s="251"/>
      <c r="H32" s="250">
        <v>138800</v>
      </c>
      <c r="I32" s="250"/>
      <c r="J32" s="250"/>
      <c r="K32" s="250"/>
      <c r="L32" s="250"/>
      <c r="M32" s="250">
        <v>-12000</v>
      </c>
      <c r="N32" s="252">
        <f t="shared" si="0"/>
        <v>11127852</v>
      </c>
      <c r="O32" s="253"/>
    </row>
    <row r="33" spans="1:15" ht="15" customHeight="1">
      <c r="A33" s="259" t="s">
        <v>481</v>
      </c>
      <c r="B33" s="254" t="s">
        <v>482</v>
      </c>
      <c r="C33" s="249">
        <v>1225200</v>
      </c>
      <c r="D33" s="250">
        <v>19551</v>
      </c>
      <c r="E33" s="250">
        <f>7128500+9241600</f>
        <v>16370100</v>
      </c>
      <c r="F33" s="250"/>
      <c r="G33" s="251"/>
      <c r="H33" s="250">
        <v>-21000</v>
      </c>
      <c r="I33" s="250"/>
      <c r="J33" s="250"/>
      <c r="K33" s="250"/>
      <c r="L33" s="250"/>
      <c r="M33" s="250">
        <v>-46000</v>
      </c>
      <c r="N33" s="252">
        <f t="shared" si="0"/>
        <v>17547851</v>
      </c>
      <c r="O33" s="253"/>
    </row>
    <row r="34" spans="1:15" ht="15" customHeight="1">
      <c r="A34" s="259" t="s">
        <v>483</v>
      </c>
      <c r="B34" s="254" t="s">
        <v>484</v>
      </c>
      <c r="C34" s="249">
        <v>2001900</v>
      </c>
      <c r="D34" s="250">
        <v>34002</v>
      </c>
      <c r="E34" s="250">
        <f>8679900+13185600</f>
        <v>21865500</v>
      </c>
      <c r="F34" s="250"/>
      <c r="G34" s="251"/>
      <c r="H34" s="250">
        <v>-12000</v>
      </c>
      <c r="I34" s="251"/>
      <c r="J34" s="250"/>
      <c r="K34" s="250"/>
      <c r="L34" s="250"/>
      <c r="M34" s="250">
        <v>-50000</v>
      </c>
      <c r="N34" s="252">
        <f>C34+D34+E34+F34+G34+H34+I34+J34+K34+L34+M34</f>
        <v>23839402</v>
      </c>
      <c r="O34" s="253"/>
    </row>
    <row r="35" spans="1:15" ht="27" customHeight="1">
      <c r="A35" s="263"/>
      <c r="B35" s="264" t="s">
        <v>485</v>
      </c>
      <c r="C35" s="257">
        <f aca="true" t="shared" si="2" ref="C35:M35">SUM(C19:C34)</f>
        <v>15518200</v>
      </c>
      <c r="D35" s="257">
        <f>SUM(D19:D34)</f>
        <v>340020</v>
      </c>
      <c r="E35" s="257">
        <f t="shared" si="2"/>
        <v>160428100</v>
      </c>
      <c r="F35" s="257">
        <f t="shared" si="2"/>
        <v>-3088600</v>
      </c>
      <c r="G35" s="257">
        <f t="shared" si="2"/>
        <v>0</v>
      </c>
      <c r="H35" s="257">
        <f t="shared" si="2"/>
        <v>10000</v>
      </c>
      <c r="I35" s="257">
        <f t="shared" si="2"/>
        <v>90300</v>
      </c>
      <c r="J35" s="257">
        <f t="shared" si="2"/>
        <v>46010</v>
      </c>
      <c r="K35" s="257">
        <f t="shared" si="2"/>
        <v>0</v>
      </c>
      <c r="L35" s="257">
        <f t="shared" si="2"/>
        <v>139565</v>
      </c>
      <c r="M35" s="257">
        <f t="shared" si="2"/>
        <v>-185000</v>
      </c>
      <c r="N35" s="257">
        <f>SUM(N19:N34)</f>
        <v>173298595</v>
      </c>
      <c r="O35" s="253"/>
    </row>
    <row r="36" spans="1:15" ht="41.25" customHeight="1">
      <c r="A36" s="263"/>
      <c r="B36" s="264" t="s">
        <v>486</v>
      </c>
      <c r="C36" s="257">
        <f aca="true" t="shared" si="3" ref="C36:M36">SUM(C35,C18)</f>
        <v>22349400</v>
      </c>
      <c r="D36" s="257">
        <f t="shared" si="3"/>
        <v>340020</v>
      </c>
      <c r="E36" s="257">
        <f t="shared" si="3"/>
        <v>199221000</v>
      </c>
      <c r="F36" s="257">
        <f t="shared" si="3"/>
        <v>-3088600</v>
      </c>
      <c r="G36" s="257">
        <f t="shared" si="3"/>
        <v>0</v>
      </c>
      <c r="H36" s="257">
        <f t="shared" si="3"/>
        <v>0</v>
      </c>
      <c r="I36" s="257">
        <f t="shared" si="3"/>
        <v>90300</v>
      </c>
      <c r="J36" s="257">
        <f t="shared" si="3"/>
        <v>46010</v>
      </c>
      <c r="K36" s="257">
        <f t="shared" si="3"/>
        <v>0</v>
      </c>
      <c r="L36" s="257">
        <f t="shared" si="3"/>
        <v>173590</v>
      </c>
      <c r="M36" s="257">
        <f t="shared" si="3"/>
        <v>-185000</v>
      </c>
      <c r="N36" s="257">
        <f>SUM(N35,N18)</f>
        <v>218946720</v>
      </c>
      <c r="O36" s="258"/>
    </row>
    <row r="37" spans="1:15" ht="15.75">
      <c r="A37" s="259">
        <v>17100000000</v>
      </c>
      <c r="B37" s="265" t="s">
        <v>487</v>
      </c>
      <c r="C37" s="250">
        <v>5624700</v>
      </c>
      <c r="D37" s="250">
        <v>-340020</v>
      </c>
      <c r="E37" s="250"/>
      <c r="F37" s="250"/>
      <c r="G37" s="250">
        <v>838200</v>
      </c>
      <c r="H37" s="250"/>
      <c r="I37" s="250"/>
      <c r="J37" s="250">
        <v>-46010</v>
      </c>
      <c r="K37" s="250">
        <f>3166000+9305400</f>
        <v>12471400</v>
      </c>
      <c r="L37" s="250">
        <v>-173590</v>
      </c>
      <c r="M37" s="250"/>
      <c r="N37" s="252">
        <f>C37+D37+E37+F37+G37+H37+I37+J37+K37+L37+M37</f>
        <v>18374680</v>
      </c>
      <c r="O37" s="253"/>
    </row>
    <row r="38" spans="1:17" ht="26.25" customHeight="1">
      <c r="A38" s="263"/>
      <c r="B38" s="264" t="s">
        <v>488</v>
      </c>
      <c r="C38" s="257">
        <f>C36+C37</f>
        <v>27974100</v>
      </c>
      <c r="D38" s="266">
        <f aca="true" t="shared" si="4" ref="D38:M38">SUM(D37+D36)</f>
        <v>0</v>
      </c>
      <c r="E38" s="257">
        <f t="shared" si="4"/>
        <v>199221000</v>
      </c>
      <c r="F38" s="257">
        <f t="shared" si="4"/>
        <v>-3088600</v>
      </c>
      <c r="G38" s="257">
        <f t="shared" si="4"/>
        <v>838200</v>
      </c>
      <c r="H38" s="257">
        <f t="shared" si="4"/>
        <v>0</v>
      </c>
      <c r="I38" s="257">
        <f t="shared" si="4"/>
        <v>90300</v>
      </c>
      <c r="J38" s="257">
        <f t="shared" si="4"/>
        <v>0</v>
      </c>
      <c r="K38" s="257">
        <f t="shared" si="4"/>
        <v>12471400</v>
      </c>
      <c r="L38" s="257">
        <f t="shared" si="4"/>
        <v>0</v>
      </c>
      <c r="M38" s="257">
        <f t="shared" si="4"/>
        <v>-185000</v>
      </c>
      <c r="N38" s="257">
        <f>SUM(N37+N36)</f>
        <v>237321400</v>
      </c>
      <c r="O38" s="258"/>
      <c r="P38" s="267"/>
      <c r="Q38" s="267"/>
    </row>
    <row r="39" ht="9" customHeight="1">
      <c r="A39" s="219"/>
    </row>
    <row r="40" spans="1:18" ht="20.25" customHeight="1">
      <c r="A40" s="219"/>
      <c r="B40" s="14"/>
      <c r="C40" s="268"/>
      <c r="D40" s="268"/>
      <c r="E40" s="268"/>
      <c r="F40" s="268"/>
      <c r="G40" s="268"/>
      <c r="H40" s="268"/>
      <c r="I40" s="268"/>
      <c r="J40" s="268"/>
      <c r="O40" s="14"/>
      <c r="P40" s="14"/>
      <c r="Q40" s="14"/>
      <c r="R40" s="14"/>
    </row>
    <row r="41" spans="1:16" ht="19.5" customHeight="1">
      <c r="A41" s="219"/>
      <c r="K41" s="268" t="s">
        <v>489</v>
      </c>
      <c r="L41" s="268"/>
      <c r="M41" s="268"/>
      <c r="N41" s="269" t="s">
        <v>166</v>
      </c>
      <c r="O41" s="270"/>
      <c r="P41" s="270"/>
    </row>
    <row r="42" spans="1:13" ht="20.25" customHeight="1">
      <c r="A42" s="219"/>
      <c r="B42" s="271"/>
      <c r="C42" s="271"/>
      <c r="D42" s="272"/>
      <c r="E42" s="272"/>
      <c r="F42" s="272"/>
      <c r="G42" s="272"/>
      <c r="H42" s="272"/>
      <c r="I42" s="272"/>
      <c r="J42" s="272"/>
      <c r="K42" s="272"/>
      <c r="L42" s="273"/>
      <c r="M42" s="273"/>
    </row>
    <row r="43" spans="1:30" ht="15.75">
      <c r="A43" s="219"/>
      <c r="N43" s="274"/>
      <c r="O43" s="267"/>
      <c r="P43" s="267"/>
      <c r="Q43" s="267"/>
      <c r="R43" s="267"/>
      <c r="S43" s="267"/>
      <c r="T43" s="267"/>
      <c r="U43" s="267"/>
      <c r="V43" s="267"/>
      <c r="W43" s="267"/>
      <c r="X43" s="267"/>
      <c r="Y43" s="267"/>
      <c r="Z43" s="267"/>
      <c r="AA43" s="267"/>
      <c r="AB43" s="267"/>
      <c r="AC43" s="267"/>
      <c r="AD43" s="267"/>
    </row>
    <row r="44" ht="15.75">
      <c r="A44" s="219"/>
    </row>
    <row r="45" spans="1:15" ht="15.75">
      <c r="A45" s="219"/>
      <c r="N45" s="274"/>
      <c r="O45" s="267"/>
    </row>
    <row r="46" ht="15.75">
      <c r="A46" s="219"/>
    </row>
    <row r="47" ht="15.75">
      <c r="A47" s="219"/>
    </row>
    <row r="48" spans="1:13" ht="45.75" customHeight="1">
      <c r="A48" s="219"/>
      <c r="B48" s="275"/>
      <c r="C48" s="275"/>
      <c r="D48" s="276"/>
      <c r="E48" s="276"/>
      <c r="F48" s="276"/>
      <c r="G48" s="276"/>
      <c r="H48" s="276"/>
      <c r="I48" s="276"/>
      <c r="J48" s="276"/>
      <c r="K48" s="276"/>
      <c r="L48" s="276"/>
      <c r="M48" s="276"/>
    </row>
    <row r="49" ht="15.75">
      <c r="A49" s="219"/>
    </row>
    <row r="50" ht="15.75">
      <c r="A50" s="219"/>
    </row>
    <row r="51" ht="15.75">
      <c r="A51" s="219"/>
    </row>
    <row r="52" ht="15.75">
      <c r="A52" s="219"/>
    </row>
    <row r="53" ht="15.75">
      <c r="A53" s="219"/>
    </row>
    <row r="54" ht="15.75">
      <c r="A54" s="219"/>
    </row>
    <row r="55" ht="15.75">
      <c r="A55" s="219"/>
    </row>
    <row r="56" ht="15.75">
      <c r="A56" s="219"/>
    </row>
    <row r="57" ht="15.75">
      <c r="A57" s="219"/>
    </row>
    <row r="58" ht="15.75">
      <c r="A58" s="219"/>
    </row>
    <row r="59" ht="15.75">
      <c r="A59" s="219"/>
    </row>
    <row r="60" ht="15.75">
      <c r="A60" s="219"/>
    </row>
    <row r="61" ht="15.75">
      <c r="A61" s="219"/>
    </row>
    <row r="62" ht="15.75">
      <c r="A62" s="219"/>
    </row>
    <row r="63" ht="15.75">
      <c r="A63" s="219"/>
    </row>
    <row r="64" ht="15.75">
      <c r="A64" s="219"/>
    </row>
    <row r="65" ht="15.75">
      <c r="A65" s="219"/>
    </row>
    <row r="66" ht="15.75">
      <c r="A66" s="219"/>
    </row>
    <row r="67" ht="15.75">
      <c r="A67" s="219"/>
    </row>
    <row r="68" ht="15.75">
      <c r="A68" s="219"/>
    </row>
    <row r="69" ht="15.75">
      <c r="A69" s="219"/>
    </row>
    <row r="70" ht="15.75">
      <c r="A70" s="219"/>
    </row>
    <row r="71" ht="15.75">
      <c r="A71" s="219"/>
    </row>
    <row r="72" ht="15.75">
      <c r="A72" s="219"/>
    </row>
    <row r="73" ht="15.75">
      <c r="A73" s="219"/>
    </row>
    <row r="74" ht="15.75">
      <c r="A74" s="219"/>
    </row>
    <row r="75" ht="15.75">
      <c r="A75" s="219"/>
    </row>
    <row r="76" ht="15.75">
      <c r="A76" s="219"/>
    </row>
    <row r="77" ht="15.75">
      <c r="A77" s="219"/>
    </row>
    <row r="78" ht="15.75">
      <c r="A78" s="219"/>
    </row>
    <row r="79" ht="15.75">
      <c r="A79" s="219"/>
    </row>
    <row r="80" ht="15.75">
      <c r="A80" s="219"/>
    </row>
    <row r="81" ht="15.75">
      <c r="A81" s="219"/>
    </row>
    <row r="82" ht="15.75">
      <c r="A82" s="219"/>
    </row>
    <row r="83" ht="15.75">
      <c r="A83" s="219"/>
    </row>
    <row r="84" ht="15.75">
      <c r="A84" s="219"/>
    </row>
    <row r="85" ht="15.75">
      <c r="A85" s="219"/>
    </row>
    <row r="86" ht="15.75">
      <c r="A86" s="219"/>
    </row>
    <row r="87" ht="15.75">
      <c r="A87" s="219"/>
    </row>
    <row r="88" ht="15.75">
      <c r="A88" s="219"/>
    </row>
    <row r="89" ht="15.75">
      <c r="A89" s="219"/>
    </row>
    <row r="90" ht="15.75">
      <c r="A90" s="219"/>
    </row>
    <row r="91" ht="15.75">
      <c r="A91" s="219"/>
    </row>
    <row r="92" ht="15.75">
      <c r="A92" s="219"/>
    </row>
    <row r="93" ht="15.75">
      <c r="A93" s="219"/>
    </row>
    <row r="94" ht="15.75">
      <c r="A94" s="219"/>
    </row>
    <row r="95" ht="15.75">
      <c r="A95" s="219"/>
    </row>
    <row r="96" ht="15.75">
      <c r="A96" s="219"/>
    </row>
    <row r="97" ht="15.75">
      <c r="A97" s="219"/>
    </row>
    <row r="98" ht="15.75">
      <c r="A98" s="219"/>
    </row>
    <row r="99" ht="15.75">
      <c r="A99" s="219"/>
    </row>
    <row r="100" ht="15.75">
      <c r="A100" s="219"/>
    </row>
    <row r="101" ht="15.75">
      <c r="A101" s="219"/>
    </row>
    <row r="102" ht="15.75">
      <c r="A102" s="219"/>
    </row>
    <row r="103" ht="15.75">
      <c r="A103" s="219"/>
    </row>
    <row r="104" ht="15.75">
      <c r="A104" s="219"/>
    </row>
    <row r="105" ht="15.75">
      <c r="A105" s="219"/>
    </row>
    <row r="106" ht="15.75">
      <c r="A106" s="219"/>
    </row>
    <row r="107" ht="15.75">
      <c r="A107" s="219"/>
    </row>
    <row r="108" ht="15.75">
      <c r="A108" s="219"/>
    </row>
    <row r="109" ht="15.75">
      <c r="A109" s="219"/>
    </row>
    <row r="110" ht="15.75">
      <c r="A110" s="219"/>
    </row>
    <row r="111" ht="15.75">
      <c r="A111" s="219"/>
    </row>
    <row r="112" ht="15.75">
      <c r="A112" s="219"/>
    </row>
    <row r="113" ht="15.75">
      <c r="A113" s="219"/>
    </row>
    <row r="114" ht="15.75">
      <c r="A114" s="219"/>
    </row>
    <row r="115" ht="15.75">
      <c r="A115" s="219"/>
    </row>
    <row r="116" ht="15.75">
      <c r="A116" s="219"/>
    </row>
    <row r="117" ht="15.75">
      <c r="A117" s="219"/>
    </row>
    <row r="118" ht="15.75">
      <c r="A118" s="219"/>
    </row>
    <row r="119" ht="15.75">
      <c r="A119" s="219"/>
    </row>
    <row r="120" ht="15.75">
      <c r="A120" s="219"/>
    </row>
    <row r="121" ht="15.75">
      <c r="A121" s="219"/>
    </row>
    <row r="122" ht="15.75">
      <c r="A122" s="219"/>
    </row>
    <row r="123" ht="15.75">
      <c r="A123" s="219"/>
    </row>
    <row r="124" ht="15.75">
      <c r="A124" s="219"/>
    </row>
    <row r="125" ht="15.75">
      <c r="A125" s="219"/>
    </row>
    <row r="126" ht="15.75">
      <c r="A126" s="219"/>
    </row>
    <row r="127" ht="15.75">
      <c r="A127" s="219"/>
    </row>
    <row r="128" ht="15.75">
      <c r="A128" s="219"/>
    </row>
    <row r="129" ht="15.75">
      <c r="A129" s="219"/>
    </row>
    <row r="130" ht="15.75">
      <c r="A130" s="219"/>
    </row>
    <row r="131" ht="15.75">
      <c r="A131" s="219"/>
    </row>
    <row r="132" ht="15.75">
      <c r="A132" s="219"/>
    </row>
    <row r="133" ht="15.75">
      <c r="A133" s="219"/>
    </row>
    <row r="134" ht="15.75">
      <c r="A134" s="219"/>
    </row>
    <row r="135" ht="15.75">
      <c r="A135" s="219"/>
    </row>
    <row r="136" ht="15.75">
      <c r="A136" s="219"/>
    </row>
    <row r="137" ht="15.75">
      <c r="A137" s="219"/>
    </row>
    <row r="138" ht="15.75">
      <c r="A138" s="219"/>
    </row>
    <row r="139" ht="15.75">
      <c r="A139" s="219"/>
    </row>
    <row r="140" ht="15.75">
      <c r="A140" s="219"/>
    </row>
    <row r="141" ht="15.75">
      <c r="A141" s="219"/>
    </row>
    <row r="142" ht="15.75">
      <c r="A142" s="219"/>
    </row>
    <row r="143" ht="15.75">
      <c r="A143" s="219"/>
    </row>
    <row r="144" ht="15.75">
      <c r="A144" s="219"/>
    </row>
    <row r="145" ht="15.75">
      <c r="A145" s="219"/>
    </row>
    <row r="146" ht="15.75">
      <c r="A146" s="219"/>
    </row>
    <row r="147" ht="15.75">
      <c r="A147" s="219"/>
    </row>
    <row r="148" ht="15.75">
      <c r="A148" s="219"/>
    </row>
    <row r="149" ht="15.75">
      <c r="A149" s="219"/>
    </row>
    <row r="150" ht="15.75">
      <c r="A150" s="219"/>
    </row>
    <row r="151" ht="15.75">
      <c r="A151" s="219"/>
    </row>
    <row r="152" ht="15.75">
      <c r="A152" s="219"/>
    </row>
    <row r="153" ht="15.75">
      <c r="A153" s="219"/>
    </row>
    <row r="154" ht="15.75">
      <c r="A154" s="219"/>
    </row>
    <row r="155" ht="15.75">
      <c r="A155" s="219"/>
    </row>
    <row r="156" ht="15.75">
      <c r="A156" s="219"/>
    </row>
    <row r="157" ht="15.75">
      <c r="A157" s="219"/>
    </row>
    <row r="158" ht="15.75">
      <c r="A158" s="219"/>
    </row>
    <row r="159" ht="15.75">
      <c r="A159" s="219"/>
    </row>
    <row r="160" ht="15.75">
      <c r="A160" s="219"/>
    </row>
    <row r="161" ht="15.75">
      <c r="A161" s="219"/>
    </row>
    <row r="162" ht="15.75">
      <c r="A162" s="219"/>
    </row>
  </sheetData>
  <mergeCells count="23">
    <mergeCell ref="C40:J40"/>
    <mergeCell ref="K41:M41"/>
    <mergeCell ref="O41:P41"/>
    <mergeCell ref="K10:K12"/>
    <mergeCell ref="L10:M10"/>
    <mergeCell ref="J11:J12"/>
    <mergeCell ref="L11:L12"/>
    <mergeCell ref="M11:M12"/>
    <mergeCell ref="K8:M8"/>
    <mergeCell ref="N8:N12"/>
    <mergeCell ref="C9:J9"/>
    <mergeCell ref="K9:M9"/>
    <mergeCell ref="C10:C12"/>
    <mergeCell ref="D10:D12"/>
    <mergeCell ref="E10:E12"/>
    <mergeCell ref="F10:F12"/>
    <mergeCell ref="G10:G12"/>
    <mergeCell ref="H10:H12"/>
    <mergeCell ref="C5:J5"/>
    <mergeCell ref="A8:A12"/>
    <mergeCell ref="B8:B12"/>
    <mergeCell ref="C8:J8"/>
    <mergeCell ref="I10:I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D3" sqref="D3:F3"/>
    </sheetView>
  </sheetViews>
  <sheetFormatPr defaultColWidth="9.33203125" defaultRowHeight="12.75"/>
  <cols>
    <col min="1" max="1" width="11.5" style="277" customWidth="1"/>
    <col min="2" max="2" width="34" style="278" customWidth="1"/>
    <col min="3" max="3" width="18.33203125" style="284" customWidth="1"/>
    <col min="4" max="4" width="19.5" style="284" customWidth="1"/>
    <col min="5" max="5" width="19" style="281" customWidth="1"/>
    <col min="6" max="6" width="19" style="284" customWidth="1"/>
    <col min="7" max="7" width="17.16015625" style="281" bestFit="1" customWidth="1"/>
    <col min="8" max="9" width="13.33203125" style="281" bestFit="1" customWidth="1"/>
    <col min="10" max="16384" width="9.33203125" style="281" customWidth="1"/>
  </cols>
  <sheetData>
    <row r="1" spans="3:6" ht="16.5" customHeight="1">
      <c r="C1" s="279"/>
      <c r="D1" s="280" t="s">
        <v>490</v>
      </c>
      <c r="E1" s="280"/>
      <c r="F1" s="280"/>
    </row>
    <row r="2" spans="3:6" ht="17.25" customHeight="1">
      <c r="C2" s="279"/>
      <c r="D2" s="282" t="s">
        <v>491</v>
      </c>
      <c r="E2" s="282"/>
      <c r="F2" s="282"/>
    </row>
    <row r="3" spans="3:6" ht="18" customHeight="1">
      <c r="C3" s="279"/>
      <c r="D3" s="282" t="s">
        <v>492</v>
      </c>
      <c r="E3" s="282"/>
      <c r="F3" s="282"/>
    </row>
    <row r="4" spans="3:6" ht="36.75" customHeight="1">
      <c r="C4" s="279"/>
      <c r="D4" s="279"/>
      <c r="E4" s="279"/>
      <c r="F4" s="279"/>
    </row>
    <row r="5" spans="1:6" ht="30.75" customHeight="1">
      <c r="A5" s="283" t="s">
        <v>493</v>
      </c>
      <c r="B5" s="283"/>
      <c r="C5" s="283"/>
      <c r="D5" s="283"/>
      <c r="E5" s="283"/>
      <c r="F5" s="283"/>
    </row>
    <row r="6" ht="14.25">
      <c r="F6" s="285" t="s">
        <v>156</v>
      </c>
    </row>
    <row r="7" spans="1:6" ht="39" customHeight="1">
      <c r="A7" s="286" t="s">
        <v>494</v>
      </c>
      <c r="B7" s="287" t="s">
        <v>495</v>
      </c>
      <c r="C7" s="288" t="s">
        <v>144</v>
      </c>
      <c r="D7" s="289" t="s">
        <v>145</v>
      </c>
      <c r="E7" s="289"/>
      <c r="F7" s="289" t="s">
        <v>216</v>
      </c>
    </row>
    <row r="8" spans="1:6" ht="62.25" customHeight="1">
      <c r="A8" s="286"/>
      <c r="B8" s="287"/>
      <c r="C8" s="288"/>
      <c r="D8" s="290" t="s">
        <v>146</v>
      </c>
      <c r="E8" s="291" t="s">
        <v>496</v>
      </c>
      <c r="F8" s="289"/>
    </row>
    <row r="9" spans="1:6" s="295" customFormat="1" ht="16.5" customHeight="1">
      <c r="A9" s="292">
        <v>1</v>
      </c>
      <c r="B9" s="292">
        <v>2</v>
      </c>
      <c r="C9" s="293">
        <v>3</v>
      </c>
      <c r="D9" s="293">
        <v>4</v>
      </c>
      <c r="E9" s="294">
        <v>5</v>
      </c>
      <c r="F9" s="293">
        <v>6</v>
      </c>
    </row>
    <row r="10" spans="1:6" s="299" customFormat="1" ht="39.75" customHeight="1">
      <c r="A10" s="296" t="s">
        <v>497</v>
      </c>
      <c r="B10" s="297" t="s">
        <v>498</v>
      </c>
      <c r="C10" s="298">
        <f aca="true" t="shared" si="0" ref="C10:E11">C11</f>
        <v>-6705581</v>
      </c>
      <c r="D10" s="298">
        <f t="shared" si="0"/>
        <v>6705581</v>
      </c>
      <c r="E10" s="298">
        <f t="shared" si="0"/>
        <v>6705581</v>
      </c>
      <c r="F10" s="298">
        <f aca="true" t="shared" si="1" ref="F10:F17">SUM(D10,C10)</f>
        <v>0</v>
      </c>
    </row>
    <row r="11" spans="1:6" s="299" customFormat="1" ht="54.75" customHeight="1">
      <c r="A11" s="296">
        <v>208000</v>
      </c>
      <c r="B11" s="297" t="s">
        <v>499</v>
      </c>
      <c r="C11" s="298">
        <f t="shared" si="0"/>
        <v>-6705581</v>
      </c>
      <c r="D11" s="298">
        <f t="shared" si="0"/>
        <v>6705581</v>
      </c>
      <c r="E11" s="298">
        <f t="shared" si="0"/>
        <v>6705581</v>
      </c>
      <c r="F11" s="298">
        <f>SUM(D11,C11)</f>
        <v>0</v>
      </c>
    </row>
    <row r="12" spans="1:6" s="299" customFormat="1" ht="99">
      <c r="A12" s="300" t="s">
        <v>500</v>
      </c>
      <c r="B12" s="301" t="s">
        <v>501</v>
      </c>
      <c r="C12" s="302">
        <f>-5388581-1315000-2000</f>
        <v>-6705581</v>
      </c>
      <c r="D12" s="303">
        <f>5388581+1315000+2000</f>
        <v>6705581</v>
      </c>
      <c r="E12" s="303">
        <f>5388581+1315000+2000</f>
        <v>6705581</v>
      </c>
      <c r="F12" s="303">
        <f t="shared" si="1"/>
        <v>0</v>
      </c>
    </row>
    <row r="13" spans="1:6" ht="34.5" customHeight="1">
      <c r="A13" s="300"/>
      <c r="B13" s="301" t="s">
        <v>502</v>
      </c>
      <c r="C13" s="302">
        <f>C10</f>
        <v>-6705581</v>
      </c>
      <c r="D13" s="303">
        <f>D10</f>
        <v>6705581</v>
      </c>
      <c r="E13" s="303">
        <f>E10</f>
        <v>6705581</v>
      </c>
      <c r="F13" s="303">
        <f t="shared" si="1"/>
        <v>0</v>
      </c>
    </row>
    <row r="14" spans="1:6" ht="38.25" customHeight="1">
      <c r="A14" s="296" t="s">
        <v>503</v>
      </c>
      <c r="B14" s="297" t="s">
        <v>504</v>
      </c>
      <c r="C14" s="298">
        <f aca="true" t="shared" si="2" ref="C14:E15">C15</f>
        <v>-6705581</v>
      </c>
      <c r="D14" s="298">
        <f t="shared" si="2"/>
        <v>6705581</v>
      </c>
      <c r="E14" s="298">
        <f t="shared" si="2"/>
        <v>6705581</v>
      </c>
      <c r="F14" s="298">
        <f t="shared" si="1"/>
        <v>0</v>
      </c>
    </row>
    <row r="15" spans="1:6" ht="32.25" customHeight="1">
      <c r="A15" s="296" t="s">
        <v>505</v>
      </c>
      <c r="B15" s="297" t="s">
        <v>506</v>
      </c>
      <c r="C15" s="298">
        <f t="shared" si="2"/>
        <v>-6705581</v>
      </c>
      <c r="D15" s="298">
        <f t="shared" si="2"/>
        <v>6705581</v>
      </c>
      <c r="E15" s="298">
        <f t="shared" si="2"/>
        <v>6705581</v>
      </c>
      <c r="F15" s="298">
        <f t="shared" si="1"/>
        <v>0</v>
      </c>
    </row>
    <row r="16" spans="1:6" ht="99">
      <c r="A16" s="300" t="s">
        <v>507</v>
      </c>
      <c r="B16" s="301" t="s">
        <v>501</v>
      </c>
      <c r="C16" s="303">
        <f>C12</f>
        <v>-6705581</v>
      </c>
      <c r="D16" s="303">
        <f>D12</f>
        <v>6705581</v>
      </c>
      <c r="E16" s="303">
        <f>E12</f>
        <v>6705581</v>
      </c>
      <c r="F16" s="303">
        <f t="shared" si="1"/>
        <v>0</v>
      </c>
    </row>
    <row r="17" spans="1:6" ht="49.5">
      <c r="A17" s="304"/>
      <c r="B17" s="305" t="s">
        <v>508</v>
      </c>
      <c r="C17" s="303">
        <f>C14</f>
        <v>-6705581</v>
      </c>
      <c r="D17" s="303">
        <f>D14</f>
        <v>6705581</v>
      </c>
      <c r="E17" s="303">
        <f>E14</f>
        <v>6705581</v>
      </c>
      <c r="F17" s="303">
        <f t="shared" si="1"/>
        <v>0</v>
      </c>
    </row>
    <row r="18" ht="44.25" customHeight="1">
      <c r="A18" s="278"/>
    </row>
    <row r="19" spans="1:6" ht="39" customHeight="1">
      <c r="A19" s="278"/>
      <c r="C19" s="306"/>
      <c r="D19" s="306"/>
      <c r="E19" s="307"/>
      <c r="F19" s="306"/>
    </row>
    <row r="20" spans="1:6" ht="31.5" customHeight="1">
      <c r="A20" s="49" t="s">
        <v>165</v>
      </c>
      <c r="B20" s="49"/>
      <c r="C20" s="49"/>
      <c r="D20" s="49"/>
      <c r="E20" s="49"/>
      <c r="F20" s="49" t="s">
        <v>166</v>
      </c>
    </row>
    <row r="21" spans="1:6" ht="15.75">
      <c r="A21" s="278"/>
      <c r="C21" s="306"/>
      <c r="D21" s="306"/>
      <c r="E21" s="307"/>
      <c r="F21" s="306"/>
    </row>
    <row r="22" spans="1:3" ht="15">
      <c r="A22" s="278"/>
      <c r="B22" s="308"/>
      <c r="C22" s="309"/>
    </row>
    <row r="23" spans="1:3" ht="15">
      <c r="A23" s="278"/>
      <c r="B23" s="308"/>
      <c r="C23" s="309"/>
    </row>
    <row r="24" spans="1:3" ht="15">
      <c r="A24" s="278"/>
      <c r="B24" s="308"/>
      <c r="C24" s="309"/>
    </row>
    <row r="25" spans="1:3" ht="15">
      <c r="A25" s="278"/>
      <c r="B25" s="308"/>
      <c r="C25" s="309"/>
    </row>
    <row r="26" spans="1:3" ht="15">
      <c r="A26" s="278"/>
      <c r="B26" s="308"/>
      <c r="C26" s="309"/>
    </row>
    <row r="27" ht="12.75">
      <c r="A27" s="278"/>
    </row>
    <row r="28" spans="1:4" ht="12.75">
      <c r="A28" s="278"/>
      <c r="C28" s="309"/>
      <c r="D28" s="309"/>
    </row>
    <row r="29" spans="1:3" ht="12.75">
      <c r="A29" s="278"/>
      <c r="C29" s="310"/>
    </row>
    <row r="30" ht="12.75">
      <c r="A30" s="278"/>
    </row>
    <row r="31" spans="1:4" ht="12.75">
      <c r="A31" s="278"/>
      <c r="D31" s="309"/>
    </row>
    <row r="35" ht="12.75">
      <c r="C35" s="309"/>
    </row>
  </sheetData>
  <mergeCells count="9">
    <mergeCell ref="F7:F8"/>
    <mergeCell ref="A7:A8"/>
    <mergeCell ref="B7:B8"/>
    <mergeCell ref="C7:C8"/>
    <mergeCell ref="D7:E7"/>
    <mergeCell ref="D1:F1"/>
    <mergeCell ref="D2:F2"/>
    <mergeCell ref="D3:F3"/>
    <mergeCell ref="A5:F5"/>
  </mergeCell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H49"/>
  <sheetViews>
    <sheetView workbookViewId="0" topLeftCell="A1">
      <selection activeCell="A1" sqref="A1:IV16384"/>
    </sheetView>
  </sheetViews>
  <sheetFormatPr defaultColWidth="9.33203125" defaultRowHeight="12.75"/>
  <cols>
    <col min="1" max="1" width="17" style="313" customWidth="1"/>
    <col min="2" max="3" width="55.16015625" style="313" customWidth="1"/>
    <col min="4" max="4" width="15.5" style="313" customWidth="1"/>
    <col min="5" max="6" width="14.5" style="313" customWidth="1"/>
    <col min="7" max="7" width="20" style="313" bestFit="1" customWidth="1"/>
    <col min="8" max="16384" width="9.33203125" style="313" customWidth="1"/>
  </cols>
  <sheetData>
    <row r="1" spans="1:5" ht="15.75">
      <c r="A1" s="312"/>
      <c r="B1" s="312"/>
      <c r="C1" s="312"/>
      <c r="E1" s="313" t="s">
        <v>509</v>
      </c>
    </row>
    <row r="2" spans="1:5" ht="15.75">
      <c r="A2" s="312"/>
      <c r="B2" s="312"/>
      <c r="C2" s="312"/>
      <c r="E2" s="313" t="s">
        <v>510</v>
      </c>
    </row>
    <row r="3" spans="1:5" ht="14.25" customHeight="1">
      <c r="A3" s="314"/>
      <c r="B3" s="314"/>
      <c r="E3" s="313" t="s">
        <v>511</v>
      </c>
    </row>
    <row r="4" spans="2:5" ht="56.25" customHeight="1">
      <c r="B4" s="315" t="s">
        <v>512</v>
      </c>
      <c r="C4" s="315"/>
      <c r="D4" s="315"/>
      <c r="E4" s="315"/>
    </row>
    <row r="5" ht="15.75">
      <c r="G5" s="313" t="s">
        <v>156</v>
      </c>
    </row>
    <row r="6" spans="1:7" ht="84.75" customHeight="1">
      <c r="A6" s="316" t="s">
        <v>513</v>
      </c>
      <c r="B6" s="317" t="s">
        <v>399</v>
      </c>
      <c r="C6" s="318" t="s">
        <v>514</v>
      </c>
      <c r="D6" s="319" t="s">
        <v>515</v>
      </c>
      <c r="E6" s="319" t="s">
        <v>516</v>
      </c>
      <c r="F6" s="319" t="s">
        <v>517</v>
      </c>
      <c r="G6" s="318" t="s">
        <v>518</v>
      </c>
    </row>
    <row r="7" spans="1:7" ht="89.25" customHeight="1">
      <c r="A7" s="316" t="s">
        <v>212</v>
      </c>
      <c r="B7" s="317" t="s">
        <v>213</v>
      </c>
      <c r="C7" s="318"/>
      <c r="D7" s="319"/>
      <c r="E7" s="319"/>
      <c r="F7" s="319"/>
      <c r="G7" s="318"/>
    </row>
    <row r="8" spans="1:7" ht="31.5">
      <c r="A8" s="320">
        <v>47</v>
      </c>
      <c r="B8" s="321" t="s">
        <v>420</v>
      </c>
      <c r="C8" s="322" t="s">
        <v>217</v>
      </c>
      <c r="D8" s="323"/>
      <c r="E8" s="323"/>
      <c r="F8" s="323"/>
      <c r="G8" s="324">
        <f>G9+G11+G13</f>
        <v>4969811</v>
      </c>
    </row>
    <row r="9" spans="1:7" ht="94.5">
      <c r="A9" s="325">
        <v>150101</v>
      </c>
      <c r="B9" s="326" t="s">
        <v>341</v>
      </c>
      <c r="C9" s="327" t="s">
        <v>519</v>
      </c>
      <c r="D9" s="328"/>
      <c r="E9" s="328"/>
      <c r="F9" s="328"/>
      <c r="G9" s="329">
        <f>G10</f>
        <v>1407431</v>
      </c>
    </row>
    <row r="10" spans="1:7" ht="63">
      <c r="A10" s="325"/>
      <c r="B10" s="326" t="s">
        <v>520</v>
      </c>
      <c r="C10" s="330" t="s">
        <v>521</v>
      </c>
      <c r="D10" s="328"/>
      <c r="E10" s="328"/>
      <c r="F10" s="328"/>
      <c r="G10" s="331">
        <v>1407431</v>
      </c>
    </row>
    <row r="11" spans="1:7" ht="78.75">
      <c r="A11" s="325">
        <v>150101</v>
      </c>
      <c r="B11" s="326" t="s">
        <v>341</v>
      </c>
      <c r="C11" s="332" t="s">
        <v>522</v>
      </c>
      <c r="D11" s="328"/>
      <c r="E11" s="328"/>
      <c r="F11" s="328"/>
      <c r="G11" s="329">
        <f>G12</f>
        <v>1651337</v>
      </c>
    </row>
    <row r="12" spans="1:7" ht="31.5">
      <c r="A12" s="325"/>
      <c r="B12" s="326" t="s">
        <v>520</v>
      </c>
      <c r="C12" s="330" t="s">
        <v>523</v>
      </c>
      <c r="D12" s="328"/>
      <c r="E12" s="328"/>
      <c r="F12" s="328"/>
      <c r="G12" s="331">
        <v>1651337</v>
      </c>
    </row>
    <row r="13" spans="1:7" ht="15.75">
      <c r="A13" s="325">
        <v>150101</v>
      </c>
      <c r="B13" s="326" t="s">
        <v>341</v>
      </c>
      <c r="C13" s="333" t="s">
        <v>524</v>
      </c>
      <c r="D13" s="328"/>
      <c r="E13" s="328"/>
      <c r="F13" s="328"/>
      <c r="G13" s="329">
        <f>G14+G15+G16</f>
        <v>1911043</v>
      </c>
    </row>
    <row r="14" spans="1:7" ht="31.5">
      <c r="A14" s="325"/>
      <c r="B14" s="326" t="s">
        <v>525</v>
      </c>
      <c r="C14" s="330" t="s">
        <v>526</v>
      </c>
      <c r="D14" s="328"/>
      <c r="E14" s="328"/>
      <c r="F14" s="328"/>
      <c r="G14" s="331">
        <v>1326043</v>
      </c>
    </row>
    <row r="15" spans="1:7" ht="47.25">
      <c r="A15" s="325"/>
      <c r="B15" s="326"/>
      <c r="C15" s="330" t="s">
        <v>527</v>
      </c>
      <c r="D15" s="328"/>
      <c r="E15" s="328"/>
      <c r="F15" s="328"/>
      <c r="G15" s="331">
        <v>300000</v>
      </c>
    </row>
    <row r="16" spans="1:7" ht="69.75" customHeight="1">
      <c r="A16" s="325"/>
      <c r="B16" s="326" t="s">
        <v>528</v>
      </c>
      <c r="C16" s="330" t="s">
        <v>529</v>
      </c>
      <c r="D16" s="328"/>
      <c r="E16" s="328"/>
      <c r="F16" s="328"/>
      <c r="G16" s="331">
        <v>285000</v>
      </c>
    </row>
    <row r="17" spans="1:7" ht="31.5">
      <c r="A17" s="334" t="s">
        <v>423</v>
      </c>
      <c r="B17" s="321" t="s">
        <v>424</v>
      </c>
      <c r="C17" s="322" t="s">
        <v>217</v>
      </c>
      <c r="D17" s="323"/>
      <c r="E17" s="323"/>
      <c r="F17" s="323"/>
      <c r="G17" s="324">
        <f>G18</f>
        <v>200000</v>
      </c>
    </row>
    <row r="18" spans="1:7" ht="63">
      <c r="A18" s="325">
        <v>150101</v>
      </c>
      <c r="B18" s="326" t="s">
        <v>530</v>
      </c>
      <c r="C18" s="335" t="s">
        <v>531</v>
      </c>
      <c r="D18" s="328"/>
      <c r="E18" s="328"/>
      <c r="F18" s="328"/>
      <c r="G18" s="336">
        <v>200000</v>
      </c>
    </row>
    <row r="19" spans="1:7" ht="15.75">
      <c r="A19" s="334" t="s">
        <v>400</v>
      </c>
      <c r="B19" s="321" t="s">
        <v>401</v>
      </c>
      <c r="C19" s="322" t="s">
        <v>217</v>
      </c>
      <c r="D19" s="323"/>
      <c r="E19" s="323"/>
      <c r="F19" s="323"/>
      <c r="G19" s="324">
        <f>G20</f>
        <v>-18000</v>
      </c>
    </row>
    <row r="20" spans="1:7" ht="31.5">
      <c r="A20" s="337" t="s">
        <v>228</v>
      </c>
      <c r="B20" s="338" t="s">
        <v>229</v>
      </c>
      <c r="C20" s="338"/>
      <c r="D20" s="339"/>
      <c r="E20" s="339"/>
      <c r="F20" s="339"/>
      <c r="G20" s="336">
        <v>-18000</v>
      </c>
    </row>
    <row r="21" spans="1:7" ht="31.5">
      <c r="A21" s="334" t="s">
        <v>405</v>
      </c>
      <c r="B21" s="321" t="s">
        <v>406</v>
      </c>
      <c r="C21" s="322" t="s">
        <v>217</v>
      </c>
      <c r="D21" s="323"/>
      <c r="E21" s="323"/>
      <c r="F21" s="323"/>
      <c r="G21" s="324">
        <f>G23+G22+G24</f>
        <v>-158646</v>
      </c>
    </row>
    <row r="22" spans="1:7" ht="47.25">
      <c r="A22" s="337" t="s">
        <v>238</v>
      </c>
      <c r="B22" s="338" t="s">
        <v>239</v>
      </c>
      <c r="C22" s="340"/>
      <c r="D22" s="339"/>
      <c r="E22" s="339"/>
      <c r="F22" s="339"/>
      <c r="G22" s="336">
        <v>-16112</v>
      </c>
    </row>
    <row r="23" spans="1:7" ht="31.5">
      <c r="A23" s="337" t="s">
        <v>242</v>
      </c>
      <c r="B23" s="338" t="s">
        <v>243</v>
      </c>
      <c r="C23" s="326" t="s">
        <v>532</v>
      </c>
      <c r="D23" s="341"/>
      <c r="E23" s="341"/>
      <c r="F23" s="341"/>
      <c r="G23" s="342">
        <v>39000</v>
      </c>
    </row>
    <row r="24" spans="1:7" ht="31.5">
      <c r="A24" s="337" t="s">
        <v>335</v>
      </c>
      <c r="B24" s="338" t="s">
        <v>336</v>
      </c>
      <c r="C24" s="341"/>
      <c r="D24" s="341"/>
      <c r="E24" s="341"/>
      <c r="F24" s="341"/>
      <c r="G24" s="342">
        <v>-181534</v>
      </c>
    </row>
    <row r="25" spans="1:7" ht="31.5">
      <c r="A25" s="334" t="s">
        <v>407</v>
      </c>
      <c r="B25" s="321" t="s">
        <v>408</v>
      </c>
      <c r="C25" s="322" t="s">
        <v>217</v>
      </c>
      <c r="D25" s="343"/>
      <c r="E25" s="343"/>
      <c r="F25" s="343"/>
      <c r="G25" s="324">
        <f>G26</f>
        <v>3612000</v>
      </c>
    </row>
    <row r="26" spans="1:7" ht="63">
      <c r="A26" s="337" t="s">
        <v>304</v>
      </c>
      <c r="B26" s="338" t="s">
        <v>305</v>
      </c>
      <c r="C26" s="43" t="s">
        <v>306</v>
      </c>
      <c r="D26" s="341"/>
      <c r="E26" s="341"/>
      <c r="F26" s="341"/>
      <c r="G26" s="342">
        <v>3612000</v>
      </c>
    </row>
    <row r="27" spans="1:7" ht="31.5">
      <c r="A27" s="334" t="s">
        <v>409</v>
      </c>
      <c r="B27" s="321" t="s">
        <v>410</v>
      </c>
      <c r="C27" s="322" t="s">
        <v>217</v>
      </c>
      <c r="D27" s="323"/>
      <c r="E27" s="323"/>
      <c r="F27" s="323"/>
      <c r="G27" s="324">
        <f>G28</f>
        <v>15000</v>
      </c>
    </row>
    <row r="28" spans="1:7" ht="31.5">
      <c r="A28" s="344" t="s">
        <v>331</v>
      </c>
      <c r="B28" s="345" t="s">
        <v>332</v>
      </c>
      <c r="C28" s="340"/>
      <c r="D28" s="339"/>
      <c r="E28" s="339"/>
      <c r="F28" s="339"/>
      <c r="G28" s="336">
        <v>15000</v>
      </c>
    </row>
    <row r="29" spans="1:7" ht="31.5">
      <c r="A29" s="334" t="s">
        <v>411</v>
      </c>
      <c r="B29" s="321" t="s">
        <v>412</v>
      </c>
      <c r="C29" s="322" t="s">
        <v>217</v>
      </c>
      <c r="D29" s="323"/>
      <c r="E29" s="323"/>
      <c r="F29" s="323"/>
      <c r="G29" s="324">
        <f>G30+G31+G32+G33</f>
        <v>-38700</v>
      </c>
    </row>
    <row r="30" spans="1:7" ht="31.5">
      <c r="A30" s="87" t="s">
        <v>245</v>
      </c>
      <c r="B30" s="93" t="s">
        <v>246</v>
      </c>
      <c r="C30" s="340"/>
      <c r="D30" s="339"/>
      <c r="E30" s="339"/>
      <c r="F30" s="339"/>
      <c r="G30" s="336">
        <v>-533000</v>
      </c>
    </row>
    <row r="31" spans="1:7" ht="63">
      <c r="A31" s="87" t="s">
        <v>260</v>
      </c>
      <c r="B31" s="93" t="s">
        <v>261</v>
      </c>
      <c r="C31" s="346"/>
      <c r="D31" s="346"/>
      <c r="E31" s="347"/>
      <c r="F31" s="346"/>
      <c r="G31" s="342">
        <v>340000</v>
      </c>
    </row>
    <row r="32" spans="1:7" ht="15.75">
      <c r="A32" s="87" t="s">
        <v>322</v>
      </c>
      <c r="B32" s="95" t="s">
        <v>323</v>
      </c>
      <c r="C32" s="346"/>
      <c r="D32" s="346"/>
      <c r="E32" s="347"/>
      <c r="F32" s="346"/>
      <c r="G32" s="342">
        <v>56000</v>
      </c>
    </row>
    <row r="33" spans="1:7" ht="47.25">
      <c r="A33" s="106" t="s">
        <v>364</v>
      </c>
      <c r="B33" s="95" t="s">
        <v>365</v>
      </c>
      <c r="C33" s="346"/>
      <c r="D33" s="346"/>
      <c r="E33" s="347"/>
      <c r="F33" s="346"/>
      <c r="G33" s="342">
        <v>98300</v>
      </c>
    </row>
    <row r="34" spans="1:7" ht="31.5">
      <c r="A34" s="334" t="s">
        <v>416</v>
      </c>
      <c r="B34" s="321" t="s">
        <v>417</v>
      </c>
      <c r="C34" s="322" t="s">
        <v>217</v>
      </c>
      <c r="D34" s="323"/>
      <c r="E34" s="323"/>
      <c r="F34" s="323"/>
      <c r="G34" s="324">
        <f>G35+G36</f>
        <v>150000</v>
      </c>
    </row>
    <row r="35" spans="1:7" ht="15.75">
      <c r="A35" s="87" t="s">
        <v>318</v>
      </c>
      <c r="B35" s="93" t="s">
        <v>319</v>
      </c>
      <c r="C35" s="346"/>
      <c r="D35" s="346"/>
      <c r="E35" s="347"/>
      <c r="F35" s="346"/>
      <c r="G35" s="342">
        <v>200000</v>
      </c>
    </row>
    <row r="36" spans="1:7" ht="31.5">
      <c r="A36" s="87" t="s">
        <v>320</v>
      </c>
      <c r="B36" s="93" t="s">
        <v>321</v>
      </c>
      <c r="C36" s="346"/>
      <c r="D36" s="346"/>
      <c r="E36" s="347"/>
      <c r="F36" s="346"/>
      <c r="G36" s="342">
        <v>-50000</v>
      </c>
    </row>
    <row r="37" spans="1:7" ht="47.25">
      <c r="A37" s="334" t="s">
        <v>421</v>
      </c>
      <c r="B37" s="321" t="s">
        <v>422</v>
      </c>
      <c r="C37" s="322" t="s">
        <v>217</v>
      </c>
      <c r="D37" s="323"/>
      <c r="E37" s="323"/>
      <c r="F37" s="323"/>
      <c r="G37" s="324">
        <f>G38+G39+G40</f>
        <v>1115000</v>
      </c>
    </row>
    <row r="38" spans="1:7" ht="94.5">
      <c r="A38" s="113" t="s">
        <v>358</v>
      </c>
      <c r="B38" s="95" t="s">
        <v>533</v>
      </c>
      <c r="C38" s="95" t="s">
        <v>534</v>
      </c>
      <c r="D38" s="346"/>
      <c r="E38" s="347"/>
      <c r="F38" s="346"/>
      <c r="G38" s="342">
        <v>1100000</v>
      </c>
    </row>
    <row r="39" spans="1:7" ht="94.5">
      <c r="A39" s="113" t="s">
        <v>358</v>
      </c>
      <c r="B39" s="95" t="s">
        <v>533</v>
      </c>
      <c r="C39" s="114" t="s">
        <v>535</v>
      </c>
      <c r="D39" s="346"/>
      <c r="E39" s="347"/>
      <c r="F39" s="346"/>
      <c r="G39" s="342">
        <v>200000</v>
      </c>
    </row>
    <row r="40" spans="1:7" ht="63">
      <c r="A40" s="87" t="s">
        <v>387</v>
      </c>
      <c r="B40" s="123" t="s">
        <v>428</v>
      </c>
      <c r="C40" s="114"/>
      <c r="D40" s="346"/>
      <c r="E40" s="347"/>
      <c r="F40" s="346"/>
      <c r="G40" s="342">
        <v>-185000</v>
      </c>
    </row>
    <row r="41" spans="1:7" ht="47.25">
      <c r="A41" s="334" t="s">
        <v>425</v>
      </c>
      <c r="B41" s="321" t="s">
        <v>426</v>
      </c>
      <c r="C41" s="322" t="s">
        <v>217</v>
      </c>
      <c r="D41" s="323"/>
      <c r="E41" s="323"/>
      <c r="F41" s="323"/>
      <c r="G41" s="324">
        <f>G42+G43</f>
        <v>216590</v>
      </c>
    </row>
    <row r="42" spans="1:7" ht="51.75" customHeight="1">
      <c r="A42" s="87" t="s">
        <v>355</v>
      </c>
      <c r="B42" s="95" t="s">
        <v>536</v>
      </c>
      <c r="C42" s="348"/>
      <c r="D42" s="348"/>
      <c r="E42" s="348"/>
      <c r="F42" s="348"/>
      <c r="G42" s="342">
        <v>43000</v>
      </c>
    </row>
    <row r="43" spans="1:7" ht="63">
      <c r="A43" s="87" t="s">
        <v>387</v>
      </c>
      <c r="B43" s="109" t="s">
        <v>429</v>
      </c>
      <c r="C43" s="348"/>
      <c r="D43" s="348"/>
      <c r="E43" s="348"/>
      <c r="F43" s="348"/>
      <c r="G43" s="342">
        <v>173590</v>
      </c>
    </row>
    <row r="44" spans="1:7" ht="18.75">
      <c r="A44" s="348"/>
      <c r="B44" s="349" t="s">
        <v>537</v>
      </c>
      <c r="C44" s="348"/>
      <c r="D44" s="348"/>
      <c r="E44" s="348"/>
      <c r="F44" s="348"/>
      <c r="G44" s="350">
        <f>G8+G17+G19+G21+G25+G27+G29+G34+G37+G41</f>
        <v>10063055</v>
      </c>
    </row>
    <row r="45" ht="100.5" customHeight="1"/>
    <row r="46" spans="1:8" ht="18.75" customHeight="1">
      <c r="A46" s="127" t="s">
        <v>165</v>
      </c>
      <c r="B46" s="127"/>
      <c r="C46" s="127"/>
      <c r="D46" s="351"/>
      <c r="E46" s="128"/>
      <c r="F46" s="129" t="s">
        <v>166</v>
      </c>
      <c r="G46" s="129"/>
      <c r="H46" s="352"/>
    </row>
    <row r="49" ht="15.75">
      <c r="G49" s="353"/>
    </row>
  </sheetData>
  <mergeCells count="8">
    <mergeCell ref="F6:F7"/>
    <mergeCell ref="G6:G7"/>
    <mergeCell ref="A46:C46"/>
    <mergeCell ref="F46:G46"/>
    <mergeCell ref="B4:E4"/>
    <mergeCell ref="C6:C7"/>
    <mergeCell ref="D6:D7"/>
    <mergeCell ref="E6:E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47"/>
  <sheetViews>
    <sheetView workbookViewId="0" topLeftCell="A1">
      <selection activeCell="A1" sqref="A1:IV16384"/>
    </sheetView>
  </sheetViews>
  <sheetFormatPr defaultColWidth="9.33203125" defaultRowHeight="12.75"/>
  <cols>
    <col min="1" max="1" width="25.66015625" style="354" customWidth="1"/>
    <col min="2" max="2" width="44.66015625" style="354" customWidth="1"/>
    <col min="3" max="3" width="111.33203125" style="354" customWidth="1"/>
    <col min="4" max="4" width="25" style="358" customWidth="1"/>
    <col min="5" max="5" width="71" style="354" customWidth="1"/>
    <col min="6" max="6" width="23.33203125" style="358" customWidth="1"/>
    <col min="7" max="7" width="21.66015625" style="358" customWidth="1"/>
    <col min="8" max="8" width="21.66015625" style="354" customWidth="1"/>
    <col min="9" max="16384" width="9.33203125" style="354" customWidth="1"/>
  </cols>
  <sheetData>
    <row r="1" spans="2:6" ht="45" customHeight="1">
      <c r="B1" s="355"/>
      <c r="C1" s="356"/>
      <c r="D1" s="356"/>
      <c r="F1" s="357" t="s">
        <v>538</v>
      </c>
    </row>
    <row r="2" ht="15">
      <c r="F2" s="357" t="s">
        <v>491</v>
      </c>
    </row>
    <row r="3" ht="18" customHeight="1">
      <c r="F3" s="357" t="s">
        <v>539</v>
      </c>
    </row>
    <row r="4" ht="18" customHeight="1">
      <c r="F4" s="357"/>
    </row>
    <row r="5" spans="1:7" ht="22.5">
      <c r="A5" s="359"/>
      <c r="B5" s="360" t="s">
        <v>540</v>
      </c>
      <c r="C5" s="360"/>
      <c r="D5" s="360"/>
      <c r="E5" s="360"/>
      <c r="F5" s="360"/>
      <c r="G5" s="360"/>
    </row>
    <row r="6" ht="15">
      <c r="G6" s="357" t="s">
        <v>156</v>
      </c>
    </row>
    <row r="7" spans="1:7" ht="81.75" customHeight="1">
      <c r="A7" s="361" t="s">
        <v>513</v>
      </c>
      <c r="B7" s="361" t="s">
        <v>399</v>
      </c>
      <c r="C7" s="362" t="s">
        <v>541</v>
      </c>
      <c r="D7" s="362"/>
      <c r="E7" s="362" t="s">
        <v>542</v>
      </c>
      <c r="F7" s="362"/>
      <c r="G7" s="363" t="s">
        <v>543</v>
      </c>
    </row>
    <row r="8" spans="1:7" ht="99.75" customHeight="1">
      <c r="A8" s="361" t="s">
        <v>544</v>
      </c>
      <c r="B8" s="361" t="s">
        <v>213</v>
      </c>
      <c r="C8" s="364" t="s">
        <v>545</v>
      </c>
      <c r="D8" s="365" t="s">
        <v>546</v>
      </c>
      <c r="E8" s="364" t="s">
        <v>545</v>
      </c>
      <c r="F8" s="365" t="s">
        <v>546</v>
      </c>
      <c r="G8" s="365" t="s">
        <v>546</v>
      </c>
    </row>
    <row r="9" spans="1:8" ht="45" customHeight="1">
      <c r="A9" s="366" t="s">
        <v>405</v>
      </c>
      <c r="B9" s="367" t="s">
        <v>406</v>
      </c>
      <c r="C9" s="368" t="s">
        <v>217</v>
      </c>
      <c r="D9" s="369">
        <f>D10+D11+D12</f>
        <v>-111883</v>
      </c>
      <c r="E9" s="368" t="s">
        <v>217</v>
      </c>
      <c r="F9" s="369">
        <f>F10+F11+F12</f>
        <v>0</v>
      </c>
      <c r="G9" s="369">
        <f>G10+G11+G12</f>
        <v>-111883</v>
      </c>
      <c r="H9" s="370"/>
    </row>
    <row r="10" spans="1:8" ht="45" customHeight="1">
      <c r="A10" s="371" t="s">
        <v>251</v>
      </c>
      <c r="B10" s="372" t="s">
        <v>547</v>
      </c>
      <c r="C10" s="372" t="s">
        <v>253</v>
      </c>
      <c r="D10" s="373">
        <v>-20000</v>
      </c>
      <c r="E10" s="364"/>
      <c r="F10" s="365"/>
      <c r="G10" s="374">
        <f>D10+F10</f>
        <v>-20000</v>
      </c>
      <c r="H10" s="370"/>
    </row>
    <row r="11" spans="1:8" ht="36" customHeight="1">
      <c r="A11" s="371" t="s">
        <v>251</v>
      </c>
      <c r="B11" s="372" t="s">
        <v>547</v>
      </c>
      <c r="C11" s="372" t="s">
        <v>254</v>
      </c>
      <c r="D11" s="373">
        <v>-55883</v>
      </c>
      <c r="E11" s="364"/>
      <c r="F11" s="365"/>
      <c r="G11" s="374">
        <f>D11+F11</f>
        <v>-55883</v>
      </c>
      <c r="H11" s="370"/>
    </row>
    <row r="12" spans="1:8" ht="31.5" customHeight="1">
      <c r="A12" s="371" t="s">
        <v>251</v>
      </c>
      <c r="B12" s="372" t="s">
        <v>547</v>
      </c>
      <c r="C12" s="372" t="s">
        <v>255</v>
      </c>
      <c r="D12" s="373">
        <v>-36000</v>
      </c>
      <c r="E12" s="364"/>
      <c r="F12" s="365"/>
      <c r="G12" s="374">
        <f>D12+F12</f>
        <v>-36000</v>
      </c>
      <c r="H12" s="370"/>
    </row>
    <row r="13" spans="1:8" ht="43.5" customHeight="1">
      <c r="A13" s="375" t="s">
        <v>407</v>
      </c>
      <c r="B13" s="367" t="s">
        <v>408</v>
      </c>
      <c r="C13" s="368"/>
      <c r="D13" s="369">
        <f>D14+D15</f>
        <v>0</v>
      </c>
      <c r="E13" s="368" t="s">
        <v>217</v>
      </c>
      <c r="F13" s="369">
        <f>F14+F15</f>
        <v>0</v>
      </c>
      <c r="G13" s="369">
        <f>G14+G15</f>
        <v>0</v>
      </c>
      <c r="H13" s="370"/>
    </row>
    <row r="14" spans="1:8" ht="63" customHeight="1">
      <c r="A14" s="376" t="s">
        <v>307</v>
      </c>
      <c r="B14" s="377" t="s">
        <v>548</v>
      </c>
      <c r="C14" s="377" t="s">
        <v>549</v>
      </c>
      <c r="D14" s="373">
        <v>34643.4</v>
      </c>
      <c r="E14" s="364"/>
      <c r="F14" s="365"/>
      <c r="G14" s="374">
        <f>D14+F14</f>
        <v>34643.4</v>
      </c>
      <c r="H14" s="370"/>
    </row>
    <row r="15" spans="1:8" ht="135" customHeight="1">
      <c r="A15" s="376" t="s">
        <v>309</v>
      </c>
      <c r="B15" s="377" t="s">
        <v>310</v>
      </c>
      <c r="C15" s="377" t="s">
        <v>550</v>
      </c>
      <c r="D15" s="373">
        <v>-34643.4</v>
      </c>
      <c r="E15" s="364"/>
      <c r="F15" s="365"/>
      <c r="G15" s="374">
        <f>D15+F15</f>
        <v>-34643.4</v>
      </c>
      <c r="H15" s="370"/>
    </row>
    <row r="16" spans="1:8" s="378" customFormat="1" ht="41.25" customHeight="1">
      <c r="A16" s="375" t="s">
        <v>411</v>
      </c>
      <c r="B16" s="367" t="s">
        <v>412</v>
      </c>
      <c r="C16" s="368" t="s">
        <v>217</v>
      </c>
      <c r="D16" s="369">
        <f>D18+D19+D17+D20</f>
        <v>250000</v>
      </c>
      <c r="E16" s="368" t="s">
        <v>217</v>
      </c>
      <c r="F16" s="369">
        <f>F21+F23+F18+F19</f>
        <v>0</v>
      </c>
      <c r="G16" s="369">
        <f>G17+G18+G19+G20</f>
        <v>250000</v>
      </c>
      <c r="H16" s="370"/>
    </row>
    <row r="17" spans="1:8" s="378" customFormat="1" ht="31.5" customHeight="1">
      <c r="A17" s="379" t="s">
        <v>258</v>
      </c>
      <c r="B17" s="380" t="s">
        <v>259</v>
      </c>
      <c r="C17" s="381" t="s">
        <v>551</v>
      </c>
      <c r="D17" s="373">
        <v>185000</v>
      </c>
      <c r="E17" s="372"/>
      <c r="F17" s="382"/>
      <c r="G17" s="374">
        <f>D17+F17</f>
        <v>185000</v>
      </c>
      <c r="H17" s="370"/>
    </row>
    <row r="18" spans="1:8" s="378" customFormat="1" ht="41.25" customHeight="1">
      <c r="A18" s="371" t="s">
        <v>258</v>
      </c>
      <c r="B18" s="372" t="s">
        <v>259</v>
      </c>
      <c r="C18" s="377" t="s">
        <v>552</v>
      </c>
      <c r="D18" s="373">
        <v>70010</v>
      </c>
      <c r="E18" s="372"/>
      <c r="F18" s="382"/>
      <c r="G18" s="374">
        <f>D18+F18</f>
        <v>70010</v>
      </c>
      <c r="H18" s="370"/>
    </row>
    <row r="19" spans="1:8" s="378" customFormat="1" ht="70.5" customHeight="1">
      <c r="A19" s="371" t="s">
        <v>276</v>
      </c>
      <c r="B19" s="380" t="s">
        <v>553</v>
      </c>
      <c r="C19" s="383" t="s">
        <v>554</v>
      </c>
      <c r="D19" s="373">
        <v>-70010</v>
      </c>
      <c r="E19" s="372"/>
      <c r="F19" s="382"/>
      <c r="G19" s="374">
        <f>D19+F19</f>
        <v>-70010</v>
      </c>
      <c r="H19" s="370"/>
    </row>
    <row r="20" spans="1:8" s="378" customFormat="1" ht="54.75" customHeight="1">
      <c r="A20" s="384" t="s">
        <v>287</v>
      </c>
      <c r="B20" s="380" t="s">
        <v>288</v>
      </c>
      <c r="C20" s="385" t="s">
        <v>555</v>
      </c>
      <c r="D20" s="373">
        <v>65000</v>
      </c>
      <c r="E20" s="372"/>
      <c r="F20" s="382"/>
      <c r="G20" s="374">
        <f>D20+F20</f>
        <v>65000</v>
      </c>
      <c r="H20" s="370"/>
    </row>
    <row r="21" spans="1:8" s="378" customFormat="1" ht="75.75" customHeight="1">
      <c r="A21" s="375" t="s">
        <v>414</v>
      </c>
      <c r="B21" s="367" t="s">
        <v>415</v>
      </c>
      <c r="C21" s="368" t="s">
        <v>217</v>
      </c>
      <c r="D21" s="369">
        <f>D22+D23+D24</f>
        <v>518770</v>
      </c>
      <c r="E21" s="368" t="s">
        <v>217</v>
      </c>
      <c r="F21" s="369">
        <f>F22+F23+F24</f>
        <v>0</v>
      </c>
      <c r="G21" s="369">
        <f>G22+G23+G24</f>
        <v>518770</v>
      </c>
      <c r="H21" s="370"/>
    </row>
    <row r="22" spans="1:8" s="378" customFormat="1" ht="42.75" customHeight="1">
      <c r="A22" s="371" t="s">
        <v>291</v>
      </c>
      <c r="B22" s="372" t="s">
        <v>556</v>
      </c>
      <c r="C22" s="386" t="s">
        <v>557</v>
      </c>
      <c r="D22" s="373">
        <v>21000</v>
      </c>
      <c r="E22" s="387"/>
      <c r="F22" s="382"/>
      <c r="G22" s="374">
        <f>D22+F22</f>
        <v>21000</v>
      </c>
      <c r="H22" s="370"/>
    </row>
    <row r="23" spans="1:8" s="378" customFormat="1" ht="38.25" customHeight="1">
      <c r="A23" s="371" t="s">
        <v>291</v>
      </c>
      <c r="B23" s="372" t="s">
        <v>556</v>
      </c>
      <c r="C23" s="387" t="s">
        <v>558</v>
      </c>
      <c r="D23" s="373">
        <v>490000</v>
      </c>
      <c r="E23" s="387"/>
      <c r="F23" s="382"/>
      <c r="G23" s="374">
        <f>D23+F23</f>
        <v>490000</v>
      </c>
      <c r="H23" s="370"/>
    </row>
    <row r="24" spans="1:8" s="378" customFormat="1" ht="40.5" customHeight="1">
      <c r="A24" s="388" t="s">
        <v>315</v>
      </c>
      <c r="B24" s="387" t="s">
        <v>559</v>
      </c>
      <c r="C24" s="387" t="s">
        <v>558</v>
      </c>
      <c r="D24" s="373">
        <v>7770</v>
      </c>
      <c r="E24" s="387"/>
      <c r="F24" s="382"/>
      <c r="G24" s="374">
        <f>D24+F24</f>
        <v>7770</v>
      </c>
      <c r="H24" s="370"/>
    </row>
    <row r="25" spans="1:8" s="378" customFormat="1" ht="40.5" customHeight="1">
      <c r="A25" s="375" t="s">
        <v>416</v>
      </c>
      <c r="B25" s="367" t="s">
        <v>417</v>
      </c>
      <c r="C25" s="368" t="s">
        <v>217</v>
      </c>
      <c r="D25" s="369">
        <f>D26</f>
        <v>9500</v>
      </c>
      <c r="E25" s="368" t="s">
        <v>217</v>
      </c>
      <c r="F25" s="369">
        <f>F26</f>
        <v>0</v>
      </c>
      <c r="G25" s="369">
        <f>G26</f>
        <v>9500</v>
      </c>
      <c r="H25" s="370"/>
    </row>
    <row r="26" spans="1:8" s="378" customFormat="1" ht="28.5" customHeight="1">
      <c r="A26" s="376" t="s">
        <v>374</v>
      </c>
      <c r="B26" s="377" t="s">
        <v>418</v>
      </c>
      <c r="C26" s="386" t="s">
        <v>560</v>
      </c>
      <c r="D26" s="373">
        <v>9500</v>
      </c>
      <c r="E26" s="389"/>
      <c r="F26" s="390"/>
      <c r="G26" s="374">
        <f>D26+F26</f>
        <v>9500</v>
      </c>
      <c r="H26" s="370"/>
    </row>
    <row r="27" spans="1:8" s="378" customFormat="1" ht="79.5" customHeight="1">
      <c r="A27" s="156" t="s">
        <v>421</v>
      </c>
      <c r="B27" s="367" t="s">
        <v>422</v>
      </c>
      <c r="C27" s="368"/>
      <c r="D27" s="369">
        <f>D28+D29</f>
        <v>0</v>
      </c>
      <c r="E27" s="368"/>
      <c r="F27" s="369">
        <f>F28+F29</f>
        <v>1115000</v>
      </c>
      <c r="G27" s="369">
        <f>G28+G29</f>
        <v>1115000</v>
      </c>
      <c r="H27" s="370"/>
    </row>
    <row r="28" spans="1:8" s="378" customFormat="1" ht="113.25" customHeight="1">
      <c r="A28" s="371" t="s">
        <v>561</v>
      </c>
      <c r="B28" s="391" t="s">
        <v>359</v>
      </c>
      <c r="C28" s="386"/>
      <c r="D28" s="373"/>
      <c r="E28" s="386" t="s">
        <v>361</v>
      </c>
      <c r="F28" s="392">
        <v>1300000</v>
      </c>
      <c r="G28" s="374">
        <f>D28+F28</f>
        <v>1300000</v>
      </c>
      <c r="H28" s="370"/>
    </row>
    <row r="29" spans="1:8" s="378" customFormat="1" ht="58.5" customHeight="1">
      <c r="A29" s="371" t="s">
        <v>387</v>
      </c>
      <c r="B29" s="393" t="s">
        <v>562</v>
      </c>
      <c r="D29" s="373"/>
      <c r="E29" s="386" t="s">
        <v>563</v>
      </c>
      <c r="F29" s="392">
        <v>-185000</v>
      </c>
      <c r="G29" s="374">
        <f>D29+F29</f>
        <v>-185000</v>
      </c>
      <c r="H29" s="370"/>
    </row>
    <row r="30" spans="1:8" s="378" customFormat="1" ht="56.25" customHeight="1">
      <c r="A30" s="375" t="s">
        <v>423</v>
      </c>
      <c r="B30" s="367" t="s">
        <v>424</v>
      </c>
      <c r="C30" s="368" t="s">
        <v>217</v>
      </c>
      <c r="D30" s="369">
        <f>D31+D32+D33</f>
        <v>-350000</v>
      </c>
      <c r="E30" s="368" t="s">
        <v>217</v>
      </c>
      <c r="F30" s="369">
        <f>F31+F32+F33</f>
        <v>200000</v>
      </c>
      <c r="G30" s="369">
        <f>G31+G32+G33</f>
        <v>-150000</v>
      </c>
      <c r="H30" s="370"/>
    </row>
    <row r="31" spans="1:8" s="378" customFormat="1" ht="42" customHeight="1">
      <c r="A31" s="371">
        <v>150101</v>
      </c>
      <c r="B31" s="377" t="s">
        <v>564</v>
      </c>
      <c r="C31" s="377"/>
      <c r="D31" s="392"/>
      <c r="E31" s="394" t="s">
        <v>344</v>
      </c>
      <c r="F31" s="392">
        <v>200000</v>
      </c>
      <c r="G31" s="395">
        <f>D31+F31</f>
        <v>200000</v>
      </c>
      <c r="H31" s="370"/>
    </row>
    <row r="32" spans="1:8" s="378" customFormat="1" ht="77.25" customHeight="1">
      <c r="A32" s="371">
        <v>160903</v>
      </c>
      <c r="B32" s="396" t="s">
        <v>347</v>
      </c>
      <c r="C32" s="393" t="s">
        <v>348</v>
      </c>
      <c r="D32" s="382">
        <v>-150000</v>
      </c>
      <c r="E32" s="397"/>
      <c r="F32" s="382"/>
      <c r="G32" s="374">
        <f>D32+F32</f>
        <v>-150000</v>
      </c>
      <c r="H32" s="370"/>
    </row>
    <row r="33" spans="1:8" s="378" customFormat="1" ht="77.25" customHeight="1">
      <c r="A33" s="371">
        <v>160903</v>
      </c>
      <c r="B33" s="396" t="s">
        <v>347</v>
      </c>
      <c r="C33" s="393" t="s">
        <v>349</v>
      </c>
      <c r="D33" s="382">
        <v>-200000</v>
      </c>
      <c r="E33" s="397"/>
      <c r="F33" s="382"/>
      <c r="G33" s="374">
        <f>D33+F33</f>
        <v>-200000</v>
      </c>
      <c r="H33" s="370"/>
    </row>
    <row r="34" spans="1:8" s="378" customFormat="1" ht="58.5" customHeight="1">
      <c r="A34" s="398" t="s">
        <v>425</v>
      </c>
      <c r="B34" s="399" t="s">
        <v>426</v>
      </c>
      <c r="C34" s="368" t="s">
        <v>217</v>
      </c>
      <c r="D34" s="369">
        <f>D35+D36+D37</f>
        <v>-226590</v>
      </c>
      <c r="E34" s="368" t="s">
        <v>217</v>
      </c>
      <c r="F34" s="369">
        <f>F35+F36+F37</f>
        <v>216590</v>
      </c>
      <c r="G34" s="369">
        <f>G35+G36+G37</f>
        <v>-10000</v>
      </c>
      <c r="H34" s="370"/>
    </row>
    <row r="35" spans="1:8" s="378" customFormat="1" ht="40.5" customHeight="1">
      <c r="A35" s="400" t="s">
        <v>355</v>
      </c>
      <c r="B35" s="401" t="s">
        <v>356</v>
      </c>
      <c r="C35" s="402" t="s">
        <v>357</v>
      </c>
      <c r="D35" s="373">
        <f>-10000-43000</f>
        <v>-53000</v>
      </c>
      <c r="E35" s="402" t="s">
        <v>357</v>
      </c>
      <c r="F35" s="382">
        <v>43000</v>
      </c>
      <c r="G35" s="374">
        <f>D35+F35</f>
        <v>-10000</v>
      </c>
      <c r="H35" s="370"/>
    </row>
    <row r="36" spans="1:8" s="378" customFormat="1" ht="59.25" customHeight="1">
      <c r="A36" s="403" t="s">
        <v>374</v>
      </c>
      <c r="B36" s="393" t="s">
        <v>418</v>
      </c>
      <c r="C36" s="402" t="s">
        <v>565</v>
      </c>
      <c r="D36" s="373">
        <v>-219600</v>
      </c>
      <c r="E36" s="402"/>
      <c r="F36" s="382"/>
      <c r="G36" s="374">
        <f>D36+F36</f>
        <v>-219600</v>
      </c>
      <c r="H36" s="370"/>
    </row>
    <row r="37" spans="1:8" s="378" customFormat="1" ht="76.5" customHeight="1">
      <c r="A37" s="403" t="s">
        <v>387</v>
      </c>
      <c r="B37" s="393" t="s">
        <v>154</v>
      </c>
      <c r="C37" s="402" t="s">
        <v>566</v>
      </c>
      <c r="D37" s="373">
        <v>46010</v>
      </c>
      <c r="E37" s="402" t="s">
        <v>566</v>
      </c>
      <c r="F37" s="382">
        <v>173590</v>
      </c>
      <c r="G37" s="374">
        <f>D37+F37</f>
        <v>219600</v>
      </c>
      <c r="H37" s="370"/>
    </row>
    <row r="38" spans="1:8" s="378" customFormat="1" ht="30.75" customHeight="1">
      <c r="A38" s="404"/>
      <c r="B38" s="404" t="s">
        <v>217</v>
      </c>
      <c r="C38" s="389"/>
      <c r="D38" s="390">
        <f>D9+D13+D16+D21+D25+D27+D30+D34</f>
        <v>89797</v>
      </c>
      <c r="E38" s="405"/>
      <c r="F38" s="390">
        <f>F9+F13+F16+F21+F25+F27+F30+F34</f>
        <v>1531590</v>
      </c>
      <c r="G38" s="390">
        <f>G9+G13+G16+G21+G25+G27+G30+G34</f>
        <v>1621387</v>
      </c>
      <c r="H38" s="370"/>
    </row>
    <row r="39" spans="1:7" s="378" customFormat="1" ht="30.75" customHeight="1">
      <c r="A39" s="406"/>
      <c r="B39" s="407"/>
      <c r="C39" s="408"/>
      <c r="D39" s="409"/>
      <c r="E39" s="408"/>
      <c r="F39" s="409"/>
      <c r="G39" s="409"/>
    </row>
    <row r="40" spans="1:7" ht="15.75">
      <c r="A40" s="410"/>
      <c r="B40" s="355"/>
      <c r="C40" s="411"/>
      <c r="D40" s="412"/>
      <c r="E40" s="413"/>
      <c r="F40" s="414"/>
      <c r="G40" s="414"/>
    </row>
    <row r="41" spans="2:5" ht="20.25">
      <c r="B41" s="415" t="s">
        <v>567</v>
      </c>
      <c r="E41" s="416" t="s">
        <v>568</v>
      </c>
    </row>
    <row r="47" spans="1:4" ht="30.75" customHeight="1">
      <c r="A47" s="355"/>
      <c r="B47" s="417"/>
      <c r="C47" s="417"/>
      <c r="D47" s="414"/>
    </row>
  </sheetData>
  <mergeCells count="4">
    <mergeCell ref="C1:D1"/>
    <mergeCell ref="B5:G5"/>
    <mergeCell ref="C7:D7"/>
    <mergeCell ref="E7: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Admin</cp:lastModifiedBy>
  <cp:lastPrinted>2012-11-19T12:26:59Z</cp:lastPrinted>
  <dcterms:created xsi:type="dcterms:W3CDTF">2006-05-19T11:15:48Z</dcterms:created>
  <dcterms:modified xsi:type="dcterms:W3CDTF">2012-11-19T11:09:16Z</dcterms:modified>
  <cp:category/>
  <cp:version/>
  <cp:contentType/>
  <cp:contentStatus/>
</cp:coreProperties>
</file>