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3" sheetId="1" r:id="rId1"/>
    <sheet name="додаток 2" sheetId="2" r:id="rId2"/>
  </sheets>
  <externalReferences>
    <externalReference r:id="rId5"/>
  </externalReferences>
  <definedNames>
    <definedName name="_xlnm.Print_Titles" localSheetId="1">'додаток 2'!$9:$13</definedName>
    <definedName name="_xlnm.Print_Titles" localSheetId="0">'додаток 3'!$7:$10</definedName>
    <definedName name="_xlnm.Print_Area" localSheetId="1">'додаток 2'!$A$1:$N$69</definedName>
    <definedName name="_xlnm.Print_Area" localSheetId="0">'додаток 3'!$A$1:$N$130</definedName>
  </definedNames>
  <calcPr fullCalcOnLoad="1"/>
</workbook>
</file>

<file path=xl/sharedStrings.xml><?xml version="1.0" encoding="utf-8"?>
<sst xmlns="http://schemas.openxmlformats.org/spreadsheetml/2006/main" count="363" uniqueCount="234">
  <si>
    <t>Видатки, не вiднесенi до основних груп</t>
  </si>
  <si>
    <t xml:space="preserve"> за функціональною структурою</t>
  </si>
  <si>
    <t>14(гр3+гр8)</t>
  </si>
  <si>
    <t>РАЗОМ</t>
  </si>
  <si>
    <t>Видатки загального фонду</t>
  </si>
  <si>
    <t>Всього</t>
  </si>
  <si>
    <t>Видатки спеціального фонду</t>
  </si>
  <si>
    <t>поточні (код 1000)</t>
  </si>
  <si>
    <t>Головне фінансове управління облдержадміністрації</t>
  </si>
  <si>
    <t>в тому числі</t>
  </si>
  <si>
    <t>з них</t>
  </si>
  <si>
    <t>Назва головного розпорядника коштів</t>
  </si>
  <si>
    <t>250000</t>
  </si>
  <si>
    <t>Міжбюджетні трансферти</t>
  </si>
  <si>
    <t>Видатки бюджету за функціональною структурою  (за шестизначним кодом)</t>
  </si>
  <si>
    <t>Код КТКВ</t>
  </si>
  <si>
    <t>з них: оплата праці (Код 1110)</t>
  </si>
  <si>
    <t>оплата комун.послуг та енергоносіїв (Код 1160)</t>
  </si>
  <si>
    <t>капітальні (Код 2000)</t>
  </si>
  <si>
    <t>8(гр.9+гр12)</t>
  </si>
  <si>
    <t>поточні (Код 1000)</t>
  </si>
  <si>
    <t>З них: Бюджет розвитку</t>
  </si>
  <si>
    <t>(грн.)</t>
  </si>
  <si>
    <t>КТКВ</t>
  </si>
  <si>
    <t>Код головного розпорядника коштів</t>
  </si>
  <si>
    <t>Назва  КТКВ</t>
  </si>
  <si>
    <t>РАЗОМ ВИДАТКІВ</t>
  </si>
  <si>
    <t>220</t>
  </si>
  <si>
    <t>додаток 2</t>
  </si>
  <si>
    <t>дод 2 разом</t>
  </si>
  <si>
    <t>з доходами</t>
  </si>
  <si>
    <t>ВСЬОГО</t>
  </si>
  <si>
    <t>030</t>
  </si>
  <si>
    <t xml:space="preserve">Управління охорони здоров’я </t>
  </si>
  <si>
    <t>080000</t>
  </si>
  <si>
    <t>080101</t>
  </si>
  <si>
    <t>Лікарні</t>
  </si>
  <si>
    <t>110502</t>
  </si>
  <si>
    <t>Iншi культурно-освiтнi заклади та заходи</t>
  </si>
  <si>
    <t>150</t>
  </si>
  <si>
    <t>Відділ з питань фізичної культури і  спорту  облдержадміністрації</t>
  </si>
  <si>
    <t>090000</t>
  </si>
  <si>
    <t>Соцiальний захист та соцiальне забезпечення</t>
  </si>
  <si>
    <t>Культура i мистецтво</t>
  </si>
  <si>
    <t>Фiзична культура i спорт</t>
  </si>
  <si>
    <t>050</t>
  </si>
  <si>
    <t>Головне управління праці та соціального захисту населення</t>
  </si>
  <si>
    <t>130104</t>
  </si>
  <si>
    <t>Видатки на утримання центрiв з iнвалiдного спорту i реабiлiтацiйних шкiл</t>
  </si>
  <si>
    <t>В т.ч.</t>
  </si>
  <si>
    <t>080201</t>
  </si>
  <si>
    <t xml:space="preserve">Спеціалізовані лікарні та інші спеціалізовані заклади </t>
  </si>
  <si>
    <t>080208</t>
  </si>
  <si>
    <t>Станції переливання крові</t>
  </si>
  <si>
    <t>110201</t>
  </si>
  <si>
    <t>090601</t>
  </si>
  <si>
    <t>Будинки- інтернати для малолітніх інвалідів</t>
  </si>
  <si>
    <t>090901</t>
  </si>
  <si>
    <t>Будинки-iнтернати (пансіонати) для літніх людей та iнвалiдiв системи соцiального захисту</t>
  </si>
  <si>
    <t>091214</t>
  </si>
  <si>
    <t>Бiблiотеки</t>
  </si>
  <si>
    <t>В.Королюк</t>
  </si>
  <si>
    <t>020</t>
  </si>
  <si>
    <t>Управління  освіти та науки</t>
  </si>
  <si>
    <t>070000</t>
  </si>
  <si>
    <t>Освiта</t>
  </si>
  <si>
    <t>Перший заступник голови обласної ради</t>
  </si>
  <si>
    <t>104</t>
  </si>
  <si>
    <t>070303</t>
  </si>
  <si>
    <t>Дитячі будинки (в т.ч. сімейного типу, прийомні сім'ї)</t>
  </si>
  <si>
    <t>130107</t>
  </si>
  <si>
    <t>010</t>
  </si>
  <si>
    <t>Утримання та навчально-тренувальна робота дитячо-юнацьких спортивних шкiл</t>
  </si>
  <si>
    <t xml:space="preserve">Зміни видатків обласного  бюджету  на   2007 рік </t>
  </si>
  <si>
    <t>191</t>
  </si>
  <si>
    <t>Управління капітального будівництва облдержадміністрації</t>
  </si>
  <si>
    <t>130102</t>
  </si>
  <si>
    <t>Проведення навчально-тренувальних зборiв i змагань</t>
  </si>
  <si>
    <t>200</t>
  </si>
  <si>
    <t>Головне управління агропромислового розвитку облдержадміністрації</t>
  </si>
  <si>
    <t>160903</t>
  </si>
  <si>
    <t>Програми в галузі сільського господарства, лісового господарства, рибальства та мисливства</t>
  </si>
  <si>
    <t>Програма розвитку галузі тваринництва області на 2007-2010 роки</t>
  </si>
  <si>
    <t>Зміни  розподілу видатків обласного бюджету на 2007 рік
за головними розпорядниками коштів</t>
  </si>
  <si>
    <t>070</t>
  </si>
  <si>
    <t>180410</t>
  </si>
  <si>
    <t>Інші заходи, пов"язані з економічною діяльністю</t>
  </si>
  <si>
    <t>091108</t>
  </si>
  <si>
    <t>в т.ч.:</t>
  </si>
  <si>
    <t>160</t>
  </si>
  <si>
    <t>Головне управління промисловості та розвитку інфраструктури облдержадміністрації</t>
  </si>
  <si>
    <t>в т.ч.</t>
  </si>
  <si>
    <t>Обласна програма формування регіонального, місцевих та об"єктових фондів матеріально - технічних резервів для запобігання, ліквідації наслідків надзвичайних ситуацій техногенного та природного характеру на 2006 - 2010 роки</t>
  </si>
  <si>
    <t>090412</t>
  </si>
  <si>
    <t>250404</t>
  </si>
  <si>
    <t>Інші видатки</t>
  </si>
  <si>
    <t>072</t>
  </si>
  <si>
    <t>Управління у справах захисту населення від наслідків аварії на ЧАЕС</t>
  </si>
  <si>
    <t>090212</t>
  </si>
  <si>
    <t>Пільгове медичне обслуговування громадян, які постраждали внаслідок Чорнобильської катастрофи</t>
  </si>
  <si>
    <t>070301</t>
  </si>
  <si>
    <t>Загальноосвітні школи-інтернати, загальноосвітні санаторні школи-інтернати</t>
  </si>
  <si>
    <t>070601</t>
  </si>
  <si>
    <t>Вищі навчальн заклади І та ІІ рівнів акредитації</t>
  </si>
  <si>
    <t>230</t>
  </si>
  <si>
    <t>062</t>
  </si>
  <si>
    <t>091212</t>
  </si>
  <si>
    <t>080204</t>
  </si>
  <si>
    <t>080207</t>
  </si>
  <si>
    <t>080400</t>
  </si>
  <si>
    <t>081002</t>
  </si>
  <si>
    <t>Обробка інформації з нарахування та виплати допомог і компенсацій</t>
  </si>
  <si>
    <t>Санаторії для хворих туберкульозом</t>
  </si>
  <si>
    <t>Будинки дитини</t>
  </si>
  <si>
    <t>Спеціалізовані поліклініки (в тому числі диспансери,які не мають ліжкового фонду)</t>
  </si>
  <si>
    <t>Управління культури і туризму облдержадміністрації</t>
  </si>
  <si>
    <t>Регіональна програма розвитку туризму до 2010 року</t>
  </si>
  <si>
    <t>160000</t>
  </si>
  <si>
    <t>Сільське і лісове господарство, рибне господарство та мисливство</t>
  </si>
  <si>
    <t>Інші заходи по охороні здоров"я, в т.ч.</t>
  </si>
  <si>
    <t>070701</t>
  </si>
  <si>
    <t>Головне управління економіки та інвестиційної політики облдержадміністрації</t>
  </si>
  <si>
    <t>080704</t>
  </si>
  <si>
    <t>081003</t>
  </si>
  <si>
    <t>081009</t>
  </si>
  <si>
    <t>090700</t>
  </si>
  <si>
    <t>Притулок для неповнолітніх</t>
  </si>
  <si>
    <t>130112</t>
  </si>
  <si>
    <t>070302</t>
  </si>
  <si>
    <t>070304</t>
  </si>
  <si>
    <t>070307</t>
  </si>
  <si>
    <t>070401</t>
  </si>
  <si>
    <t>070802</t>
  </si>
  <si>
    <t>Методична робота, інші заходи у сфері народної освіти, в т.ч.</t>
  </si>
  <si>
    <t>видатки на виготовлення документів про освіту</t>
  </si>
  <si>
    <t>олімпіади, турніри, конкурси</t>
  </si>
  <si>
    <t>070803</t>
  </si>
  <si>
    <t>070804</t>
  </si>
  <si>
    <t>070805</t>
  </si>
  <si>
    <t>070806</t>
  </si>
  <si>
    <t>Загальноосвітні школи-інтернати для дітей-сиріт та дітей, які залишилися без піклування батьків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</si>
  <si>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</si>
  <si>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Позашкільні заклади освіти, заходи із позашкільної роботи з дітьми</t>
  </si>
  <si>
    <t>конкурси "Джерело творчості", "Кращий ЗНЗ", "Кращий ДНЗ" тощо</t>
  </si>
  <si>
    <t>організація та участь у семінарах, конференціях, нарадах, виставках, з"їздах та інших заходах з питань освіти, поїздки з метою обміну досвідом</t>
  </si>
  <si>
    <t>конкурси фахової майстерності учнів ПТНЗ</t>
  </si>
  <si>
    <t>Централізовані бухгалтерії</t>
  </si>
  <si>
    <t>Групи централізованого господарського обслуговування</t>
  </si>
  <si>
    <t>Заходи по реалізації регіональних програм відпочинку та оздоровлення дітей</t>
  </si>
  <si>
    <t>Загальноосвітні  спеціалізовані школи-інтернати з поглибленим вивченням окремих предметів і курсів  для поглибленої підготовки дітей в галузі науки і мистецтва, фізичної культури і спорту, інших галузях, ліцеї з посиленою військово-фізичною підготовкою</t>
  </si>
  <si>
    <t>Інші видатки на соціальний захист населення, в т.ч.</t>
  </si>
  <si>
    <t>090413</t>
  </si>
  <si>
    <t>090417</t>
  </si>
  <si>
    <t>Допомога на догляд за інвалідом І чи ІІ групи внаслідок психічного розладу</t>
  </si>
  <si>
    <t>Витрати на поховання учасників бойових дій</t>
  </si>
  <si>
    <t>Інші установи та заклади, в т.ч.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</si>
  <si>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</si>
  <si>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</si>
  <si>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</si>
  <si>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І та ІІ груп</t>
  </si>
  <si>
    <t>Заклади післядипломної освіти ІІІ-ІV рівнів акредитації</t>
  </si>
  <si>
    <t>Інші установи та заклади в т.ч.</t>
  </si>
  <si>
    <t>Рівненський обласний центр професійної  реабілітації інвалідів (с.Олександрія)</t>
  </si>
  <si>
    <t xml:space="preserve">Рівненський обласний центр з надання соціальних послуг інвалідам </t>
  </si>
  <si>
    <t>статистичні розробки</t>
  </si>
  <si>
    <t>Служби технічного нагляду за будівництвом та капітальним ремонтом</t>
  </si>
  <si>
    <t>Інші заклади освіти (психолого медико педагогічна комісія)</t>
  </si>
  <si>
    <t>Центри здоров'я і заходи у сфері санітарної освіти</t>
  </si>
  <si>
    <t>центр медстатистики</t>
  </si>
  <si>
    <t>АСУ національного реєстру</t>
  </si>
  <si>
    <t>Служба технічного нагляду за будівництвом та капітальним ремонтом</t>
  </si>
  <si>
    <t>Заходи Комплексної програми "Цукровий діабет" та лікування нецукрового діабету</t>
  </si>
  <si>
    <t>Служба у справах дітей облдержадміністрації</t>
  </si>
  <si>
    <t xml:space="preserve">на грошові допомоги малозабезпеченим громадянам </t>
  </si>
  <si>
    <t>180404</t>
  </si>
  <si>
    <t>Обласна програма розвитку малого підприємництва в Рівненській області на 2007- 2008 роки</t>
  </si>
  <si>
    <t>Підтримка малого  і середнього підприємництва</t>
  </si>
  <si>
    <t>Програма науково-технічного та інноваційного розвитку Рівненської області на 2004-2007 роки</t>
  </si>
  <si>
    <t>Інші заходи, пов'язані з економічною діяльністю</t>
  </si>
  <si>
    <t>240601</t>
  </si>
  <si>
    <t>240603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</si>
  <si>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</si>
  <si>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</si>
  <si>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 xml:space="preserve">Рівненський обласний центр з надання соціальних послуг інвалідам, ветеранам війни і праці та іншим найбільш незахищеним верствам населення </t>
  </si>
  <si>
    <t>250315</t>
  </si>
  <si>
    <t>Головне управління з питань внутрішньої політики та інформації</t>
  </si>
  <si>
    <t>Утримання науково-редакційної групи книги "Реабілітовані історією.Рівненська область"</t>
  </si>
  <si>
    <t>180000</t>
  </si>
  <si>
    <t>Інші послуги, пов'язані з економічною діяльністю</t>
  </si>
  <si>
    <t>240000</t>
  </si>
  <si>
    <t>Цільові фонди</t>
  </si>
  <si>
    <t>180409</t>
  </si>
  <si>
    <t>Внески органів влади АР Крим та органів місцевого самоврядування у статутні фонди суб"єктів підприємницької діяльності (внески у статутний фонд ОКП "Автобаза")</t>
  </si>
  <si>
    <t>Будiвництво</t>
  </si>
  <si>
    <t>150201</t>
  </si>
  <si>
    <t>Збереження, розвиток, реконструкція та реставрація пам"яток історії та культури</t>
  </si>
  <si>
    <t xml:space="preserve">Програма підтримки збільшення обсягів виробництва зерна жита </t>
  </si>
  <si>
    <t>За рахунок субвенції з державного бюджету місцевим бюджетам на збереження історичної забудови міст, об'єктів історико-культурної спадщини, впорядкування історичних населених місць України</t>
  </si>
  <si>
    <t>250306</t>
  </si>
  <si>
    <t>Кошти, що передаються із загального фонду бюджету до бюджету розвитку (спеціального фонду)</t>
  </si>
  <si>
    <t>Управління з питань НС та ЦЗН облдержадміністрації</t>
  </si>
  <si>
    <t>250333</t>
  </si>
  <si>
    <t>190</t>
  </si>
  <si>
    <t>Управління з питань будівництва та архітектури облдерждміністрації</t>
  </si>
  <si>
    <t>Субвенція з державного бюджету місцевим бюджетам на збереження історичної забудови міст, об'єктів історико-культурної спадщини, впорядкування історичних населених місць України</t>
  </si>
  <si>
    <t>Рівненський обласний центр з надання соціальних послуг інвалідам (відділення соціальної реабілітації дітей-інвалідів м.Кузнецовськ)</t>
  </si>
  <si>
    <t xml:space="preserve">проведення доплат до пенсій реабілітованим громадянам та особам, яким виповнилось від 90 до 100 і більше років </t>
  </si>
  <si>
    <t xml:space="preserve">Інші дотації місцевим бюджетам на заробітну плату та енергоносії </t>
  </si>
  <si>
    <t xml:space="preserve"> придбання слухових апаратів</t>
  </si>
  <si>
    <t>Обласна програма відпочинку та оздоровлення дітей на період до 2008 року</t>
  </si>
  <si>
    <t>Охорона здоров'я</t>
  </si>
  <si>
    <t xml:space="preserve">проведення доплат до пенсій реабілітованим громадянам та особам, яким виповнилось від 90 до 100 і  більше років </t>
  </si>
  <si>
    <t>110203</t>
  </si>
  <si>
    <t>110204</t>
  </si>
  <si>
    <t>Заповідники</t>
  </si>
  <si>
    <t>Палаци і будинки культури, клуби та інші заклади клубного типу</t>
  </si>
  <si>
    <t>060</t>
  </si>
  <si>
    <t>Відділ у справах сім'ї та молоді облдержадміністрації</t>
  </si>
  <si>
    <t>091101</t>
  </si>
  <si>
    <t>091102</t>
  </si>
  <si>
    <t>091106</t>
  </si>
  <si>
    <t>Центр соціально-психологічної допомоги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</si>
  <si>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</si>
  <si>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</si>
  <si>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250376</t>
  </si>
  <si>
    <t>Субвенція з державного бюджету місцевим бюджетам  на виплату державної 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</si>
  <si>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250102</t>
  </si>
  <si>
    <t>Резервний фонд обласного бюджету</t>
  </si>
  <si>
    <t>110102</t>
  </si>
  <si>
    <t>Театри</t>
  </si>
  <si>
    <t>006</t>
  </si>
  <si>
    <t>Обласна державна адміністрація</t>
  </si>
  <si>
    <t>Регіональна програма забезпечення діяльності органів прокуратури на 2005-2007 роки</t>
  </si>
  <si>
    <t>300 250102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</si>
</sst>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#,##0.000"/>
    <numFmt numFmtId="185" formatCode="#,##0.0000"/>
  </numFmts>
  <fonts count="36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sz val="10"/>
      <name val="Times New Roman CYR"/>
      <family val="1"/>
    </font>
    <font>
      <b/>
      <sz val="20"/>
      <name val="Arial"/>
      <family val="2"/>
    </font>
    <font>
      <sz val="12"/>
      <name val="Times New Roman"/>
      <family val="1"/>
    </font>
    <font>
      <b/>
      <sz val="14"/>
      <color indexed="8"/>
      <name val="Times New Roman Cyr"/>
      <family val="1"/>
    </font>
    <font>
      <b/>
      <sz val="11"/>
      <name val="Times New Roman Cyr"/>
      <family val="1"/>
    </font>
    <font>
      <b/>
      <sz val="15"/>
      <name val="Times New Roman Cyr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 Cyr"/>
      <family val="1"/>
    </font>
    <font>
      <sz val="11"/>
      <color indexed="8"/>
      <name val="Times New Roman"/>
      <family val="1"/>
    </font>
    <font>
      <sz val="12"/>
      <name val="Times New Roman Cyr"/>
      <family val="1"/>
    </font>
    <font>
      <b/>
      <sz val="20"/>
      <name val="Times New Roman"/>
      <family val="1"/>
    </font>
    <font>
      <sz val="13"/>
      <name val="Arial"/>
      <family val="2"/>
    </font>
    <font>
      <b/>
      <sz val="12"/>
      <color indexed="48"/>
      <name val="Times New Roman Cyr"/>
      <family val="1"/>
    </font>
    <font>
      <b/>
      <sz val="12"/>
      <color indexed="48"/>
      <name val="Times New Roman"/>
      <family val="1"/>
    </font>
    <font>
      <sz val="12"/>
      <name val="Times New Roman 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15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49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49" fontId="20" fillId="0" borderId="0" xfId="0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top"/>
    </xf>
    <xf numFmtId="0" fontId="0" fillId="2" borderId="0" xfId="0" applyFill="1" applyBorder="1" applyAlignment="1">
      <alignment/>
    </xf>
    <xf numFmtId="0" fontId="13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3" fillId="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13" fillId="0" borderId="0" xfId="0" applyFont="1" applyFill="1" applyBorder="1" applyAlignment="1">
      <alignment/>
    </xf>
    <xf numFmtId="3" fontId="13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2" fillId="0" borderId="1" xfId="0" applyNumberFormat="1" applyFont="1" applyFill="1" applyBorder="1" applyAlignment="1">
      <alignment horizontal="center" vertical="top" wrapText="1"/>
    </xf>
    <xf numFmtId="0" fontId="15" fillId="4" borderId="0" xfId="0" applyFont="1" applyFill="1" applyAlignment="1">
      <alignment/>
    </xf>
    <xf numFmtId="3" fontId="21" fillId="4" borderId="1" xfId="0" applyNumberFormat="1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3" fontId="14" fillId="5" borderId="1" xfId="0" applyNumberFormat="1" applyFont="1" applyFill="1" applyBorder="1" applyAlignment="1">
      <alignment horizontal="center" vertical="top" wrapText="1"/>
    </xf>
    <xf numFmtId="3" fontId="13" fillId="4" borderId="1" xfId="0" applyNumberFormat="1" applyFont="1" applyFill="1" applyBorder="1" applyAlignment="1">
      <alignment horizontal="center" vertical="top" wrapText="1"/>
    </xf>
    <xf numFmtId="49" fontId="0" fillId="0" borderId="2" xfId="0" applyNumberFormat="1" applyBorder="1" applyAlignment="1" applyProtection="1">
      <alignment vertical="top"/>
      <protection locked="0"/>
    </xf>
    <xf numFmtId="3" fontId="1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9" fontId="0" fillId="0" borderId="5" xfId="0" applyNumberFormat="1" applyBorder="1" applyAlignment="1" applyProtection="1">
      <alignment vertical="top"/>
      <protection locked="0"/>
    </xf>
    <xf numFmtId="175" fontId="1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3" fontId="13" fillId="0" borderId="0" xfId="0" applyNumberFormat="1" applyFont="1" applyFill="1" applyBorder="1" applyAlignment="1">
      <alignment horizontal="center" vertical="top"/>
    </xf>
    <xf numFmtId="3" fontId="19" fillId="0" borderId="1" xfId="0" applyNumberFormat="1" applyFont="1" applyFill="1" applyBorder="1" applyAlignment="1">
      <alignment horizontal="center" vertical="top" wrapText="1"/>
    </xf>
    <xf numFmtId="3" fontId="12" fillId="4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3" fillId="4" borderId="1" xfId="0" applyNumberFormat="1" applyFont="1" applyFill="1" applyBorder="1" applyAlignment="1">
      <alignment horizontal="center" vertical="top"/>
    </xf>
    <xf numFmtId="3" fontId="28" fillId="0" borderId="1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3" fontId="12" fillId="4" borderId="1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top" wrapText="1"/>
    </xf>
    <xf numFmtId="0" fontId="27" fillId="0" borderId="1" xfId="0" applyNumberFormat="1" applyFont="1" applyFill="1" applyBorder="1" applyAlignment="1">
      <alignment vertical="top" wrapText="1"/>
    </xf>
    <xf numFmtId="49" fontId="29" fillId="4" borderId="1" xfId="0" applyNumberFormat="1" applyFont="1" applyFill="1" applyBorder="1" applyAlignment="1">
      <alignment horizontal="center" vertical="top" wrapText="1"/>
    </xf>
    <xf numFmtId="49" fontId="25" fillId="4" borderId="1" xfId="0" applyNumberFormat="1" applyFont="1" applyFill="1" applyBorder="1" applyAlignment="1">
      <alignment vertical="top" wrapText="1"/>
    </xf>
    <xf numFmtId="3" fontId="22" fillId="4" borderId="1" xfId="0" applyNumberFormat="1" applyFont="1" applyFill="1" applyBorder="1" applyAlignment="1">
      <alignment horizontal="center" vertical="top" wrapText="1"/>
    </xf>
    <xf numFmtId="49" fontId="11" fillId="4" borderId="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 wrapText="1"/>
    </xf>
    <xf numFmtId="49" fontId="30" fillId="4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4" borderId="1" xfId="15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vertical="top" wrapText="1"/>
    </xf>
    <xf numFmtId="49" fontId="28" fillId="0" borderId="1" xfId="0" applyNumberFormat="1" applyFont="1" applyBorder="1" applyAlignment="1">
      <alignment horizontal="center" vertical="top" wrapText="1"/>
    </xf>
    <xf numFmtId="3" fontId="27" fillId="0" borderId="1" xfId="0" applyNumberFormat="1" applyFont="1" applyFill="1" applyBorder="1" applyAlignment="1">
      <alignment horizontal="center" vertical="top" wrapText="1"/>
    </xf>
    <xf numFmtId="3" fontId="12" fillId="5" borderId="1" xfId="0" applyNumberFormat="1" applyFont="1" applyFill="1" applyBorder="1" applyAlignment="1">
      <alignment horizontal="center" vertical="top" wrapText="1"/>
    </xf>
    <xf numFmtId="3" fontId="14" fillId="0" borderId="1" xfId="0" applyNumberFormat="1" applyFont="1" applyFill="1" applyBorder="1" applyAlignment="1">
      <alignment horizontal="center" vertical="top" wrapText="1"/>
    </xf>
    <xf numFmtId="3" fontId="12" fillId="5" borderId="1" xfId="0" applyNumberFormat="1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9" fontId="26" fillId="5" borderId="1" xfId="0" applyNumberFormat="1" applyFont="1" applyFill="1" applyBorder="1" applyAlignment="1">
      <alignment horizontal="center" vertical="top" wrapText="1"/>
    </xf>
    <xf numFmtId="49" fontId="26" fillId="5" borderId="1" xfId="0" applyNumberFormat="1" applyFont="1" applyFill="1" applyBorder="1" applyAlignment="1">
      <alignment vertical="top" wrapText="1"/>
    </xf>
    <xf numFmtId="3" fontId="10" fillId="5" borderId="1" xfId="0" applyNumberFormat="1" applyFont="1" applyFill="1" applyBorder="1" applyAlignment="1">
      <alignment horizontal="center" vertical="top"/>
    </xf>
    <xf numFmtId="49" fontId="11" fillId="5" borderId="1" xfId="0" applyNumberFormat="1" applyFont="1" applyFill="1" applyBorder="1" applyAlignment="1">
      <alignment horizontal="center" vertical="top" wrapText="1"/>
    </xf>
    <xf numFmtId="49" fontId="23" fillId="5" borderId="1" xfId="0" applyNumberFormat="1" applyFont="1" applyFill="1" applyBorder="1" applyAlignment="1">
      <alignment horizontal="center" vertical="top" wrapText="1"/>
    </xf>
    <xf numFmtId="3" fontId="23" fillId="5" borderId="1" xfId="0" applyNumberFormat="1" applyFont="1" applyFill="1" applyBorder="1" applyAlignment="1">
      <alignment horizontal="center" vertical="top"/>
    </xf>
    <xf numFmtId="3" fontId="32" fillId="0" borderId="11" xfId="0" applyNumberFormat="1" applyFont="1" applyFill="1" applyBorder="1" applyAlignment="1">
      <alignment horizontal="center" vertical="top" wrapText="1"/>
    </xf>
    <xf numFmtId="49" fontId="33" fillId="4" borderId="1" xfId="0" applyNumberFormat="1" applyFont="1" applyFill="1" applyBorder="1" applyAlignment="1" applyProtection="1">
      <alignment vertical="top" wrapText="1"/>
      <protection locked="0"/>
    </xf>
    <xf numFmtId="4" fontId="12" fillId="0" borderId="1" xfId="0" applyNumberFormat="1" applyFont="1" applyFill="1" applyBorder="1" applyAlignment="1">
      <alignment horizontal="center" vertical="top" wrapText="1"/>
    </xf>
    <xf numFmtId="3" fontId="12" fillId="0" borderId="1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Border="1" applyAlignment="1" applyProtection="1">
      <alignment vertical="top" wrapText="1"/>
      <protection locked="0"/>
    </xf>
    <xf numFmtId="4" fontId="14" fillId="5" borderId="1" xfId="0" applyNumberFormat="1" applyFont="1" applyFill="1" applyBorder="1" applyAlignment="1">
      <alignment horizontal="center" vertical="top" wrapText="1"/>
    </xf>
    <xf numFmtId="49" fontId="28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183" fontId="14" fillId="5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4" borderId="1" xfId="0" applyNumberFormat="1" applyFont="1" applyFill="1" applyBorder="1" applyAlignment="1">
      <alignment horizontal="center" vertical="top" wrapText="1"/>
    </xf>
    <xf numFmtId="4" fontId="21" fillId="4" borderId="1" xfId="0" applyNumberFormat="1" applyFont="1" applyFill="1" applyBorder="1" applyAlignment="1">
      <alignment horizontal="center" vertical="top" wrapText="1"/>
    </xf>
    <xf numFmtId="183" fontId="12" fillId="4" borderId="1" xfId="0" applyNumberFormat="1" applyFont="1" applyFill="1" applyBorder="1" applyAlignment="1">
      <alignment horizontal="center" vertical="top" wrapText="1"/>
    </xf>
    <xf numFmtId="3" fontId="7" fillId="4" borderId="1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21" fillId="4" borderId="1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3" fontId="28" fillId="4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vertical="top" wrapText="1"/>
    </xf>
    <xf numFmtId="3" fontId="15" fillId="4" borderId="0" xfId="0" applyNumberFormat="1" applyFont="1" applyFill="1" applyAlignment="1">
      <alignment/>
    </xf>
    <xf numFmtId="3" fontId="14" fillId="5" borderId="1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 applyProtection="1">
      <alignment vertical="top" wrapText="1"/>
      <protection locked="0"/>
    </xf>
    <xf numFmtId="49" fontId="34" fillId="4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 wrapText="1"/>
    </xf>
    <xf numFmtId="183" fontId="13" fillId="0" borderId="1" xfId="0" applyNumberFormat="1" applyFont="1" applyFill="1" applyBorder="1" applyAlignment="1">
      <alignment horizontal="center" vertical="top" wrapText="1"/>
    </xf>
    <xf numFmtId="49" fontId="34" fillId="4" borderId="1" xfId="0" applyNumberFormat="1" applyFont="1" applyFill="1" applyBorder="1" applyAlignment="1" applyProtection="1">
      <alignment vertical="top" wrapText="1"/>
      <protection locked="0"/>
    </xf>
    <xf numFmtId="49" fontId="19" fillId="0" borderId="1" xfId="0" applyNumberFormat="1" applyFont="1" applyBorder="1" applyAlignment="1">
      <alignment horizontal="center" vertical="top" wrapText="1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12" xfId="0" applyNumberFormat="1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vertical="top" wrapText="1"/>
    </xf>
    <xf numFmtId="49" fontId="19" fillId="0" borderId="1" xfId="0" applyNumberFormat="1" applyFont="1" applyFill="1" applyBorder="1" applyAlignment="1" applyProtection="1">
      <alignment vertical="top" wrapText="1"/>
      <protection locked="0"/>
    </xf>
    <xf numFmtId="49" fontId="34" fillId="4" borderId="1" xfId="0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 applyProtection="1">
      <alignment vertical="top" wrapText="1"/>
      <protection locked="0"/>
    </xf>
    <xf numFmtId="0" fontId="27" fillId="0" borderId="1" xfId="0" applyNumberFormat="1" applyFont="1" applyFill="1" applyBorder="1" applyAlignment="1">
      <alignment vertical="top" wrapText="1"/>
    </xf>
    <xf numFmtId="49" fontId="19" fillId="3" borderId="1" xfId="0" applyNumberFormat="1" applyFont="1" applyFill="1" applyBorder="1" applyAlignment="1">
      <alignment horizontal="center" vertical="top" wrapText="1"/>
    </xf>
    <xf numFmtId="0" fontId="27" fillId="0" borderId="9" xfId="0" applyFont="1" applyFill="1" applyBorder="1" applyAlignment="1" applyProtection="1">
      <alignment vertical="top" wrapText="1"/>
      <protection/>
    </xf>
    <xf numFmtId="49" fontId="7" fillId="4" borderId="1" xfId="0" applyNumberFormat="1" applyFont="1" applyFill="1" applyBorder="1" applyAlignment="1">
      <alignment horizontal="center" vertical="top" wrapText="1"/>
    </xf>
    <xf numFmtId="49" fontId="14" fillId="4" borderId="1" xfId="0" applyNumberFormat="1" applyFont="1" applyFill="1" applyBorder="1" applyAlignment="1">
      <alignment horizontal="center" vertical="top" wrapText="1"/>
    </xf>
    <xf numFmtId="49" fontId="14" fillId="5" borderId="1" xfId="0" applyNumberFormat="1" applyFont="1" applyFill="1" applyBorder="1" applyAlignment="1">
      <alignment vertical="top" wrapText="1"/>
    </xf>
    <xf numFmtId="3" fontId="14" fillId="5" borderId="1" xfId="0" applyNumberFormat="1" applyFont="1" applyFill="1" applyBorder="1" applyAlignment="1">
      <alignment horizontal="left" vertical="top" wrapText="1"/>
    </xf>
    <xf numFmtId="49" fontId="14" fillId="5" borderId="1" xfId="0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left" vertical="top"/>
    </xf>
    <xf numFmtId="183" fontId="23" fillId="5" borderId="1" xfId="0" applyNumberFormat="1" applyFont="1" applyFill="1" applyBorder="1" applyAlignment="1">
      <alignment horizontal="center" vertical="top"/>
    </xf>
    <xf numFmtId="183" fontId="10" fillId="5" borderId="1" xfId="0" applyNumberFormat="1" applyFont="1" applyFill="1" applyBorder="1" applyAlignment="1">
      <alignment horizontal="center" vertical="top"/>
    </xf>
    <xf numFmtId="183" fontId="22" fillId="4" borderId="1" xfId="0" applyNumberFormat="1" applyFont="1" applyFill="1" applyBorder="1" applyAlignment="1">
      <alignment horizontal="center" vertical="top" wrapText="1"/>
    </xf>
    <xf numFmtId="183" fontId="28" fillId="4" borderId="1" xfId="0" applyNumberFormat="1" applyFont="1" applyFill="1" applyBorder="1" applyAlignment="1">
      <alignment horizontal="center" vertical="top" wrapText="1"/>
    </xf>
    <xf numFmtId="183" fontId="0" fillId="0" borderId="0" xfId="0" applyNumberFormat="1" applyAlignment="1">
      <alignment/>
    </xf>
    <xf numFmtId="49" fontId="29" fillId="0" borderId="1" xfId="0" applyNumberFormat="1" applyFont="1" applyFill="1" applyBorder="1" applyAlignment="1">
      <alignment horizontal="center" vertical="top" wrapText="1"/>
    </xf>
    <xf numFmtId="183" fontId="21" fillId="0" borderId="1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horizontal="center" vertical="justify" wrapText="1"/>
    </xf>
    <xf numFmtId="3" fontId="7" fillId="0" borderId="1" xfId="0" applyNumberFormat="1" applyFont="1" applyFill="1" applyBorder="1" applyAlignment="1">
      <alignment horizontal="center" vertical="justify" wrapText="1"/>
    </xf>
    <xf numFmtId="3" fontId="19" fillId="0" borderId="1" xfId="0" applyNumberFormat="1" applyFont="1" applyFill="1" applyBorder="1" applyAlignment="1">
      <alignment horizontal="center" vertical="justify" wrapText="1"/>
    </xf>
    <xf numFmtId="3" fontId="7" fillId="4" borderId="1" xfId="0" applyNumberFormat="1" applyFont="1" applyFill="1" applyBorder="1" applyAlignment="1">
      <alignment horizontal="center" vertical="justify" wrapText="1"/>
    </xf>
    <xf numFmtId="3" fontId="12" fillId="0" borderId="1" xfId="0" applyNumberFormat="1" applyFont="1" applyFill="1" applyBorder="1" applyAlignment="1">
      <alignment horizontal="center" vertical="top"/>
    </xf>
    <xf numFmtId="0" fontId="34" fillId="4" borderId="9" xfId="0" applyFont="1" applyFill="1" applyBorder="1" applyAlignment="1" applyProtection="1">
      <alignment vertical="top" wrapText="1"/>
      <protection/>
    </xf>
    <xf numFmtId="49" fontId="2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textRotation="255"/>
    </xf>
    <xf numFmtId="0" fontId="8" fillId="0" borderId="1" xfId="0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textRotation="255"/>
    </xf>
    <xf numFmtId="0" fontId="12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19050</xdr:rowOff>
    </xdr:from>
    <xdr:to>
      <xdr:col>2</xdr:col>
      <xdr:colOff>0</xdr:colOff>
      <xdr:row>10</xdr:row>
      <xdr:rowOff>0</xdr:rowOff>
    </xdr:to>
    <xdr:sp>
      <xdr:nvSpPr>
        <xdr:cNvPr id="1" name="Line 5"/>
        <xdr:cNvSpPr>
          <a:spLocks/>
        </xdr:cNvSpPr>
      </xdr:nvSpPr>
      <xdr:spPr>
        <a:xfrm flipH="1">
          <a:off x="628650" y="1428750"/>
          <a:ext cx="228600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11</xdr:col>
      <xdr:colOff>447675</xdr:colOff>
      <xdr:row>0</xdr:row>
      <xdr:rowOff>38100</xdr:rowOff>
    </xdr:from>
    <xdr:ext cx="2847975" cy="1085850"/>
    <xdr:sp>
      <xdr:nvSpPr>
        <xdr:cNvPr id="2" name="TextBox 6"/>
        <xdr:cNvSpPr txBox="1">
          <a:spLocks noChangeArrowheads="1"/>
        </xdr:cNvSpPr>
      </xdr:nvSpPr>
      <xdr:spPr>
        <a:xfrm>
          <a:off x="12172950" y="38100"/>
          <a:ext cx="284797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Times New Roman"/>
              <a:ea typeface="Times New Roman"/>
              <a:cs typeface="Times New Roman"/>
            </a:rPr>
            <a:t>Додаток 3
до рішення обласної  ради
від " ___"  _____________ 2007 року
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10</xdr:col>
      <xdr:colOff>276225</xdr:colOff>
      <xdr:row>0</xdr:row>
      <xdr:rowOff>161925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438275" y="161925"/>
          <a:ext cx="9553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Розподіл видатків ____________бюджету на 2002 рік
за головними розпорядниками коштів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0</xdr:row>
      <xdr:rowOff>28575</xdr:rowOff>
    </xdr:from>
    <xdr:to>
      <xdr:col>13</xdr:col>
      <xdr:colOff>676275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868025" y="28575"/>
          <a:ext cx="284797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latin typeface="Times New Roman"/>
              <a:ea typeface="Times New Roman"/>
              <a:cs typeface="Times New Roman"/>
            </a:rPr>
            <a:t>Додаток 2
до рішення обласної  ради
від " ___"  _____________ 2007 року
№ _______
</a:t>
          </a:r>
        </a:p>
      </xdr:txBody>
    </xdr:sp>
    <xdr:clientData/>
  </xdr:twoCellAnchor>
  <xdr:twoCellAnchor>
    <xdr:from>
      <xdr:col>1</xdr:col>
      <xdr:colOff>438150</xdr:colOff>
      <xdr:row>7</xdr:row>
      <xdr:rowOff>200025</xdr:rowOff>
    </xdr:from>
    <xdr:to>
      <xdr:col>12</xdr:col>
      <xdr:colOff>304800</xdr:colOff>
      <xdr:row>7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09650" y="1666875"/>
          <a:ext cx="11410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76;.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17">
          <cell r="D17">
            <v>137400</v>
          </cell>
          <cell r="F17">
            <v>223295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0"/>
  <sheetViews>
    <sheetView showZeros="0" tabSelected="1" view="pageBreakPreview" zoomScale="75" zoomScaleNormal="75" zoomScaleSheetLayoutView="75" workbookViewId="0" topLeftCell="A1">
      <pane xSplit="2" ySplit="10" topLeftCell="C1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115" sqref="C115"/>
    </sheetView>
  </sheetViews>
  <sheetFormatPr defaultColWidth="9.33203125" defaultRowHeight="12.75"/>
  <cols>
    <col min="1" max="1" width="10.83203125" style="17" customWidth="1"/>
    <col min="2" max="2" width="40.16015625" style="12" customWidth="1"/>
    <col min="3" max="3" width="19.5" style="1" customWidth="1"/>
    <col min="4" max="4" width="18.83203125" style="0" customWidth="1"/>
    <col min="5" max="5" width="17.33203125" style="0" customWidth="1"/>
    <col min="6" max="6" width="19.33203125" style="0" customWidth="1"/>
    <col min="7" max="7" width="16.83203125" style="0" customWidth="1"/>
    <col min="8" max="8" width="14.5" style="5" customWidth="1"/>
    <col min="9" max="9" width="14.16015625" style="0" customWidth="1"/>
    <col min="10" max="10" width="16" style="0" customWidth="1"/>
    <col min="11" max="11" width="17.66015625" style="0" customWidth="1"/>
    <col min="12" max="12" width="15.66015625" style="0" customWidth="1"/>
    <col min="13" max="13" width="15.33203125" style="0" customWidth="1"/>
    <col min="14" max="14" width="18.16015625" style="1" customWidth="1"/>
    <col min="16" max="16" width="11.33203125" style="0" bestFit="1" customWidth="1"/>
    <col min="18" max="18" width="10.66015625" style="0" bestFit="1" customWidth="1"/>
  </cols>
  <sheetData>
    <row r="1" spans="1:3" ht="12.75">
      <c r="A1" s="42"/>
      <c r="B1" s="41"/>
      <c r="C1" s="43"/>
    </row>
    <row r="2" spans="1:3" ht="12.75">
      <c r="A2" s="42"/>
      <c r="B2" s="41"/>
      <c r="C2" s="43"/>
    </row>
    <row r="3" spans="1:3" ht="12.75">
      <c r="A3" s="42"/>
      <c r="B3" s="41"/>
      <c r="C3" s="43"/>
    </row>
    <row r="4" spans="1:3" ht="12.75">
      <c r="A4" s="42"/>
      <c r="B4" s="41"/>
      <c r="C4" s="43"/>
    </row>
    <row r="5" spans="1:14" ht="49.5" customHeight="1">
      <c r="A5" s="14"/>
      <c r="B5" s="181" t="s">
        <v>83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N5" s="13" t="s">
        <v>22</v>
      </c>
    </row>
    <row r="6" spans="1:14" ht="10.5" customHeight="1">
      <c r="A6" s="14"/>
      <c r="B6" s="41"/>
      <c r="C6" s="68"/>
      <c r="N6" s="13"/>
    </row>
    <row r="7" spans="1:14" ht="26.25" customHeight="1">
      <c r="A7" s="182" t="s">
        <v>24</v>
      </c>
      <c r="B7" s="76" t="s">
        <v>11</v>
      </c>
      <c r="C7" s="184" t="s">
        <v>4</v>
      </c>
      <c r="D7" s="184"/>
      <c r="E7" s="184"/>
      <c r="F7" s="184"/>
      <c r="G7" s="184"/>
      <c r="H7" s="184" t="s">
        <v>6</v>
      </c>
      <c r="I7" s="184"/>
      <c r="J7" s="184"/>
      <c r="K7" s="184"/>
      <c r="L7" s="184"/>
      <c r="M7" s="184"/>
      <c r="N7" s="186" t="s">
        <v>3</v>
      </c>
    </row>
    <row r="8" spans="1:14" ht="15.75">
      <c r="A8" s="182"/>
      <c r="B8" s="77"/>
      <c r="C8" s="184" t="s">
        <v>5</v>
      </c>
      <c r="D8" s="184" t="s">
        <v>9</v>
      </c>
      <c r="E8" s="184"/>
      <c r="F8" s="184"/>
      <c r="G8" s="184"/>
      <c r="H8" s="184" t="s">
        <v>5</v>
      </c>
      <c r="I8" s="184" t="s">
        <v>9</v>
      </c>
      <c r="J8" s="184"/>
      <c r="K8" s="184"/>
      <c r="L8" s="184"/>
      <c r="M8" s="79"/>
      <c r="N8" s="186"/>
    </row>
    <row r="9" spans="1:14" ht="23.25" customHeight="1">
      <c r="A9" s="182"/>
      <c r="B9" s="77"/>
      <c r="C9" s="184"/>
      <c r="D9" s="188" t="s">
        <v>7</v>
      </c>
      <c r="E9" s="184" t="s">
        <v>10</v>
      </c>
      <c r="F9" s="184"/>
      <c r="G9" s="185" t="s">
        <v>18</v>
      </c>
      <c r="H9" s="184"/>
      <c r="I9" s="188" t="s">
        <v>20</v>
      </c>
      <c r="J9" s="184" t="s">
        <v>10</v>
      </c>
      <c r="K9" s="184"/>
      <c r="L9" s="185" t="s">
        <v>18</v>
      </c>
      <c r="M9" s="185" t="s">
        <v>21</v>
      </c>
      <c r="N9" s="186"/>
    </row>
    <row r="10" spans="1:14" ht="53.25" customHeight="1">
      <c r="A10" s="75" t="s">
        <v>23</v>
      </c>
      <c r="B10" s="78" t="s">
        <v>25</v>
      </c>
      <c r="C10" s="184"/>
      <c r="D10" s="188"/>
      <c r="E10" s="80" t="s">
        <v>16</v>
      </c>
      <c r="F10" s="80" t="s">
        <v>17</v>
      </c>
      <c r="G10" s="185"/>
      <c r="H10" s="184"/>
      <c r="I10" s="188"/>
      <c r="J10" s="80" t="s">
        <v>16</v>
      </c>
      <c r="K10" s="80" t="s">
        <v>17</v>
      </c>
      <c r="L10" s="185"/>
      <c r="M10" s="185"/>
      <c r="N10" s="187"/>
    </row>
    <row r="11" spans="1:14" ht="16.5" customHeight="1">
      <c r="A11" s="81">
        <v>1</v>
      </c>
      <c r="B11" s="82">
        <v>2</v>
      </c>
      <c r="C11" s="83">
        <v>3</v>
      </c>
      <c r="D11" s="84">
        <v>4</v>
      </c>
      <c r="E11" s="84">
        <v>5</v>
      </c>
      <c r="F11" s="84">
        <v>6</v>
      </c>
      <c r="G11" s="84">
        <v>7</v>
      </c>
      <c r="H11" s="83" t="s">
        <v>19</v>
      </c>
      <c r="I11" s="84">
        <v>9</v>
      </c>
      <c r="J11" s="84">
        <v>10</v>
      </c>
      <c r="K11" s="84">
        <v>11</v>
      </c>
      <c r="L11" s="84">
        <v>12</v>
      </c>
      <c r="M11" s="84">
        <v>13</v>
      </c>
      <c r="N11" s="83" t="s">
        <v>2</v>
      </c>
    </row>
    <row r="12" spans="1:14" ht="36.75" customHeight="1">
      <c r="A12" s="169" t="s">
        <v>230</v>
      </c>
      <c r="B12" s="170" t="s">
        <v>231</v>
      </c>
      <c r="C12" s="176">
        <f>C13</f>
        <v>40000</v>
      </c>
      <c r="D12" s="176">
        <f aca="true" t="shared" si="0" ref="D12:N12">D13</f>
        <v>40000</v>
      </c>
      <c r="E12" s="176">
        <f t="shared" si="0"/>
        <v>0</v>
      </c>
      <c r="F12" s="176">
        <f t="shared" si="0"/>
        <v>0</v>
      </c>
      <c r="G12" s="176">
        <f t="shared" si="0"/>
        <v>0</v>
      </c>
      <c r="H12" s="176">
        <f t="shared" si="0"/>
        <v>0</v>
      </c>
      <c r="I12" s="176">
        <f t="shared" si="0"/>
        <v>0</v>
      </c>
      <c r="J12" s="176">
        <f t="shared" si="0"/>
        <v>0</v>
      </c>
      <c r="K12" s="176">
        <f t="shared" si="0"/>
        <v>0</v>
      </c>
      <c r="L12" s="176">
        <f t="shared" si="0"/>
        <v>0</v>
      </c>
      <c r="M12" s="176">
        <f t="shared" si="0"/>
        <v>0</v>
      </c>
      <c r="N12" s="176">
        <f t="shared" si="0"/>
        <v>40000</v>
      </c>
    </row>
    <row r="13" spans="1:14" ht="16.5" customHeight="1">
      <c r="A13" s="171" t="s">
        <v>94</v>
      </c>
      <c r="B13" s="172" t="s">
        <v>95</v>
      </c>
      <c r="C13" s="174">
        <f>C14</f>
        <v>40000</v>
      </c>
      <c r="D13" s="175">
        <f>D14</f>
        <v>40000</v>
      </c>
      <c r="E13" s="175">
        <f aca="true" t="shared" si="1" ref="E13:M13">E14</f>
        <v>0</v>
      </c>
      <c r="F13" s="175">
        <f t="shared" si="1"/>
        <v>0</v>
      </c>
      <c r="G13" s="175">
        <f t="shared" si="1"/>
        <v>0</v>
      </c>
      <c r="H13" s="175">
        <f t="shared" si="1"/>
        <v>0</v>
      </c>
      <c r="I13" s="175">
        <f t="shared" si="1"/>
        <v>0</v>
      </c>
      <c r="J13" s="175">
        <f t="shared" si="1"/>
        <v>0</v>
      </c>
      <c r="K13" s="175">
        <f t="shared" si="1"/>
        <v>0</v>
      </c>
      <c r="L13" s="175">
        <f t="shared" si="1"/>
        <v>0</v>
      </c>
      <c r="M13" s="175">
        <f t="shared" si="1"/>
        <v>0</v>
      </c>
      <c r="N13" s="40">
        <f aca="true" t="shared" si="2" ref="N13:N93">SUM(H13,C13)</f>
        <v>40000</v>
      </c>
    </row>
    <row r="14" spans="1:14" ht="55.5" customHeight="1">
      <c r="A14" s="173" t="s">
        <v>91</v>
      </c>
      <c r="B14" s="172" t="s">
        <v>232</v>
      </c>
      <c r="C14" s="174">
        <f>SUM(G14,D14)</f>
        <v>40000</v>
      </c>
      <c r="D14" s="175">
        <v>40000</v>
      </c>
      <c r="E14" s="175"/>
      <c r="F14" s="175"/>
      <c r="G14" s="175"/>
      <c r="H14" s="175"/>
      <c r="I14" s="175"/>
      <c r="J14" s="175"/>
      <c r="K14" s="175"/>
      <c r="L14" s="175"/>
      <c r="M14" s="175"/>
      <c r="N14" s="40">
        <f t="shared" si="2"/>
        <v>40000</v>
      </c>
    </row>
    <row r="15" spans="1:16" ht="50.25" customHeight="1">
      <c r="A15" s="155" t="s">
        <v>71</v>
      </c>
      <c r="B15" s="144" t="s">
        <v>185</v>
      </c>
      <c r="C15" s="128"/>
      <c r="D15" s="131"/>
      <c r="E15" s="131"/>
      <c r="F15" s="131">
        <f>F16</f>
        <v>-555</v>
      </c>
      <c r="G15" s="131"/>
      <c r="H15" s="129"/>
      <c r="I15" s="130"/>
      <c r="J15" s="130"/>
      <c r="K15" s="130"/>
      <c r="L15" s="130"/>
      <c r="M15" s="130"/>
      <c r="N15" s="46">
        <f t="shared" si="2"/>
        <v>0</v>
      </c>
      <c r="P15" s="165"/>
    </row>
    <row r="16" spans="1:14" ht="50.25" customHeight="1">
      <c r="A16" s="145" t="s">
        <v>94</v>
      </c>
      <c r="B16" s="146" t="s">
        <v>186</v>
      </c>
      <c r="C16" s="86"/>
      <c r="D16" s="70"/>
      <c r="E16" s="70"/>
      <c r="F16" s="70">
        <v>-555</v>
      </c>
      <c r="G16" s="70"/>
      <c r="H16" s="87"/>
      <c r="I16" s="88"/>
      <c r="J16" s="88"/>
      <c r="K16" s="88"/>
      <c r="L16" s="88"/>
      <c r="M16" s="88"/>
      <c r="N16" s="40">
        <f t="shared" si="2"/>
        <v>0</v>
      </c>
    </row>
    <row r="17" spans="1:14" s="8" customFormat="1" ht="23.25" customHeight="1">
      <c r="A17" s="155" t="s">
        <v>62</v>
      </c>
      <c r="B17" s="144" t="s">
        <v>63</v>
      </c>
      <c r="C17" s="46">
        <f aca="true" t="shared" si="3" ref="C17:C99">D17+G17</f>
        <v>0</v>
      </c>
      <c r="D17" s="65">
        <f>D18+D19+D20+D21+D22+D23+D24+D25+D32+D33+D34+D35+D36+D37</f>
        <v>-289397</v>
      </c>
      <c r="E17" s="65">
        <f>E18+E19+E20+E21+E22+E23+E24+E25+E32+E33+E34+E35+E36+E37</f>
        <v>-54060</v>
      </c>
      <c r="F17" s="65">
        <f>F18+F19+F20+F21+F22+F23+F24+F25+F32+F33+F34+F35+F36+F37</f>
        <v>-446511</v>
      </c>
      <c r="G17" s="65">
        <f>G18+G19+G20+G21+G22+G23+G24+G25+G32+G33+G34+G35+G36+G37</f>
        <v>289397</v>
      </c>
      <c r="H17" s="65">
        <f>I17+L17</f>
        <v>0</v>
      </c>
      <c r="I17" s="65">
        <f>I18+I19+I20+I21+I22+I23+I24+I25+I32+I33+I34+I35+I36+I37</f>
        <v>0</v>
      </c>
      <c r="J17" s="65">
        <f>J18+J19+J20+J21+J22+J23+J24+J25+J32+J33+J34+J35+J36+J37</f>
        <v>0</v>
      </c>
      <c r="K17" s="65">
        <f>K18+K19+K20+K21+K22+K23+K24+K25+K32+K33+K34+K35+K36+K37</f>
        <v>0</v>
      </c>
      <c r="L17" s="65">
        <f>L18+L19+L20+L21+L22+L23+L24+L25+L32+L33+L34+L35+L36+L37</f>
        <v>0</v>
      </c>
      <c r="M17" s="65"/>
      <c r="N17" s="46">
        <f t="shared" si="2"/>
        <v>0</v>
      </c>
    </row>
    <row r="18" spans="1:14" s="8" customFormat="1" ht="49.5" customHeight="1">
      <c r="A18" s="145" t="s">
        <v>100</v>
      </c>
      <c r="B18" s="119" t="s">
        <v>101</v>
      </c>
      <c r="C18" s="86">
        <f aca="true" t="shared" si="4" ref="C18:C25">SUM(G18,D18)</f>
        <v>126900</v>
      </c>
      <c r="D18" s="66">
        <v>96900</v>
      </c>
      <c r="E18" s="66">
        <v>14000</v>
      </c>
      <c r="F18" s="66">
        <v>-52000</v>
      </c>
      <c r="G18" s="66">
        <v>30000</v>
      </c>
      <c r="H18" s="44"/>
      <c r="I18" s="44"/>
      <c r="J18" s="44"/>
      <c r="K18" s="44"/>
      <c r="L18" s="44"/>
      <c r="M18" s="44"/>
      <c r="N18" s="40">
        <f t="shared" si="2"/>
        <v>126900</v>
      </c>
    </row>
    <row r="19" spans="1:14" s="8" customFormat="1" ht="63.75" customHeight="1">
      <c r="A19" s="145" t="s">
        <v>128</v>
      </c>
      <c r="B19" s="119" t="s">
        <v>140</v>
      </c>
      <c r="C19" s="86">
        <f t="shared" si="4"/>
        <v>-174400</v>
      </c>
      <c r="D19" s="66">
        <v>-174400</v>
      </c>
      <c r="E19" s="66">
        <v>-20600</v>
      </c>
      <c r="F19" s="66">
        <v>-32000</v>
      </c>
      <c r="G19" s="66"/>
      <c r="H19" s="44"/>
      <c r="I19" s="44"/>
      <c r="J19" s="44"/>
      <c r="K19" s="44"/>
      <c r="L19" s="44"/>
      <c r="M19" s="44"/>
      <c r="N19" s="40">
        <f t="shared" si="2"/>
        <v>-174400</v>
      </c>
    </row>
    <row r="20" spans="1:14" s="8" customFormat="1" ht="34.5" customHeight="1">
      <c r="A20" s="145" t="s">
        <v>68</v>
      </c>
      <c r="B20" s="119" t="s">
        <v>69</v>
      </c>
      <c r="C20" s="86">
        <f t="shared" si="4"/>
        <v>38950</v>
      </c>
      <c r="D20" s="66">
        <v>14950</v>
      </c>
      <c r="E20" s="66"/>
      <c r="F20" s="66">
        <v>-61500</v>
      </c>
      <c r="G20" s="66">
        <v>24000</v>
      </c>
      <c r="H20" s="44"/>
      <c r="I20" s="44"/>
      <c r="J20" s="44"/>
      <c r="K20" s="44"/>
      <c r="L20" s="44"/>
      <c r="M20" s="44"/>
      <c r="N20" s="40">
        <f t="shared" si="2"/>
        <v>38950</v>
      </c>
    </row>
    <row r="21" spans="1:14" s="8" customFormat="1" ht="83.25" customHeight="1">
      <c r="A21" s="145" t="s">
        <v>129</v>
      </c>
      <c r="B21" s="119" t="s">
        <v>141</v>
      </c>
      <c r="C21" s="86">
        <f t="shared" si="4"/>
        <v>-30998</v>
      </c>
      <c r="D21" s="66">
        <f>-103698-300</f>
        <v>-103998</v>
      </c>
      <c r="E21" s="66">
        <v>-39800</v>
      </c>
      <c r="F21" s="66">
        <v>-203009</v>
      </c>
      <c r="G21" s="66">
        <v>73000</v>
      </c>
      <c r="H21" s="44"/>
      <c r="I21" s="44"/>
      <c r="J21" s="44"/>
      <c r="K21" s="44"/>
      <c r="L21" s="44"/>
      <c r="M21" s="44"/>
      <c r="N21" s="40">
        <f t="shared" si="2"/>
        <v>-30998</v>
      </c>
    </row>
    <row r="22" spans="1:14" s="8" customFormat="1" ht="144.75" customHeight="1">
      <c r="A22" s="145" t="s">
        <v>130</v>
      </c>
      <c r="B22" s="119" t="s">
        <v>149</v>
      </c>
      <c r="C22" s="86">
        <f t="shared" si="4"/>
        <v>73054</v>
      </c>
      <c r="D22" s="66">
        <v>27054</v>
      </c>
      <c r="E22" s="66">
        <v>15800</v>
      </c>
      <c r="F22" s="66">
        <v>10604</v>
      </c>
      <c r="G22" s="66">
        <v>46000</v>
      </c>
      <c r="H22" s="44"/>
      <c r="I22" s="44"/>
      <c r="J22" s="44"/>
      <c r="K22" s="44"/>
      <c r="L22" s="44"/>
      <c r="M22" s="44"/>
      <c r="N22" s="40">
        <f t="shared" si="2"/>
        <v>73054</v>
      </c>
    </row>
    <row r="23" spans="1:14" s="8" customFormat="1" ht="48.75" customHeight="1">
      <c r="A23" s="145" t="s">
        <v>131</v>
      </c>
      <c r="B23" s="119" t="s">
        <v>142</v>
      </c>
      <c r="C23" s="86">
        <f t="shared" si="4"/>
        <v>-9400</v>
      </c>
      <c r="D23" s="66">
        <v>-17400</v>
      </c>
      <c r="E23" s="66">
        <v>-13000</v>
      </c>
      <c r="F23" s="66">
        <v>-50</v>
      </c>
      <c r="G23" s="66">
        <v>8000</v>
      </c>
      <c r="H23" s="44"/>
      <c r="I23" s="44"/>
      <c r="J23" s="44"/>
      <c r="K23" s="44"/>
      <c r="L23" s="44"/>
      <c r="M23" s="44"/>
      <c r="N23" s="40">
        <f t="shared" si="2"/>
        <v>-9400</v>
      </c>
    </row>
    <row r="24" spans="1:14" s="8" customFormat="1" ht="35.25" customHeight="1">
      <c r="A24" s="145" t="s">
        <v>120</v>
      </c>
      <c r="B24" s="119" t="s">
        <v>160</v>
      </c>
      <c r="C24" s="86">
        <f t="shared" si="4"/>
        <v>-7366</v>
      </c>
      <c r="D24" s="66">
        <v>-106266</v>
      </c>
      <c r="E24" s="66">
        <v>-23660</v>
      </c>
      <c r="F24" s="66">
        <v>-80275</v>
      </c>
      <c r="G24" s="66">
        <v>98900</v>
      </c>
      <c r="H24" s="44"/>
      <c r="I24" s="44"/>
      <c r="J24" s="44"/>
      <c r="K24" s="44"/>
      <c r="L24" s="44"/>
      <c r="M24" s="44"/>
      <c r="N24" s="40">
        <f t="shared" si="2"/>
        <v>-7366</v>
      </c>
    </row>
    <row r="25" spans="1:14" s="8" customFormat="1" ht="34.5" customHeight="1">
      <c r="A25" s="145" t="s">
        <v>132</v>
      </c>
      <c r="B25" s="119" t="s">
        <v>133</v>
      </c>
      <c r="C25" s="86">
        <f t="shared" si="4"/>
        <v>-27378</v>
      </c>
      <c r="D25" s="66">
        <f>D26+D27+D28+D29+D30+D31</f>
        <v>-27378</v>
      </c>
      <c r="E25" s="66">
        <f>E26+E27+E28+E29+E30+E31</f>
        <v>0</v>
      </c>
      <c r="F25" s="66">
        <f>F26+F27+F28+F29+F30+F31</f>
        <v>0</v>
      </c>
      <c r="G25" s="66">
        <f>G26+G27+G28+G29+G30+G31</f>
        <v>0</v>
      </c>
      <c r="H25" s="44"/>
      <c r="I25" s="44"/>
      <c r="J25" s="44"/>
      <c r="K25" s="44"/>
      <c r="L25" s="44"/>
      <c r="M25" s="44"/>
      <c r="N25" s="40">
        <f t="shared" si="2"/>
        <v>-27378</v>
      </c>
    </row>
    <row r="26" spans="1:14" s="8" customFormat="1" ht="34.5" customHeight="1">
      <c r="A26" s="145"/>
      <c r="B26" s="119" t="s">
        <v>134</v>
      </c>
      <c r="C26" s="86">
        <f aca="true" t="shared" si="5" ref="C26:C37">SUM(G26,D26)</f>
        <v>-2030</v>
      </c>
      <c r="D26" s="66">
        <v>-2030</v>
      </c>
      <c r="E26" s="66"/>
      <c r="F26" s="66"/>
      <c r="G26" s="66"/>
      <c r="H26" s="44"/>
      <c r="I26" s="44"/>
      <c r="J26" s="44"/>
      <c r="K26" s="44"/>
      <c r="L26" s="44"/>
      <c r="M26" s="44"/>
      <c r="N26" s="40">
        <f t="shared" si="2"/>
        <v>-2030</v>
      </c>
    </row>
    <row r="27" spans="1:14" s="8" customFormat="1" ht="20.25" customHeight="1">
      <c r="A27" s="145"/>
      <c r="B27" s="119" t="s">
        <v>135</v>
      </c>
      <c r="C27" s="86">
        <f t="shared" si="5"/>
        <v>-8000</v>
      </c>
      <c r="D27" s="66">
        <v>-8000</v>
      </c>
      <c r="E27" s="66"/>
      <c r="F27" s="66"/>
      <c r="G27" s="66"/>
      <c r="H27" s="44"/>
      <c r="I27" s="44"/>
      <c r="J27" s="44"/>
      <c r="K27" s="44"/>
      <c r="L27" s="44"/>
      <c r="M27" s="44"/>
      <c r="N27" s="40">
        <f t="shared" si="2"/>
        <v>-8000</v>
      </c>
    </row>
    <row r="28" spans="1:14" s="8" customFormat="1" ht="19.5" customHeight="1">
      <c r="A28" s="145"/>
      <c r="B28" s="119" t="s">
        <v>164</v>
      </c>
      <c r="C28" s="86">
        <f t="shared" si="5"/>
        <v>-1970</v>
      </c>
      <c r="D28" s="66">
        <v>-1970</v>
      </c>
      <c r="E28" s="66"/>
      <c r="F28" s="66"/>
      <c r="G28" s="66"/>
      <c r="H28" s="44"/>
      <c r="I28" s="44"/>
      <c r="J28" s="44"/>
      <c r="K28" s="44"/>
      <c r="L28" s="44"/>
      <c r="M28" s="44"/>
      <c r="N28" s="40">
        <f t="shared" si="2"/>
        <v>-1970</v>
      </c>
    </row>
    <row r="29" spans="1:14" s="8" customFormat="1" ht="46.5" customHeight="1">
      <c r="A29" s="145"/>
      <c r="B29" s="119" t="s">
        <v>143</v>
      </c>
      <c r="C29" s="86">
        <f t="shared" si="5"/>
        <v>-8900</v>
      </c>
      <c r="D29" s="66">
        <v>-8900</v>
      </c>
      <c r="E29" s="66"/>
      <c r="F29" s="66"/>
      <c r="G29" s="66"/>
      <c r="H29" s="44"/>
      <c r="I29" s="44"/>
      <c r="J29" s="44"/>
      <c r="K29" s="44"/>
      <c r="L29" s="44"/>
      <c r="M29" s="44"/>
      <c r="N29" s="40">
        <f t="shared" si="2"/>
        <v>-8900</v>
      </c>
    </row>
    <row r="30" spans="1:14" s="8" customFormat="1" ht="81.75" customHeight="1">
      <c r="A30" s="145"/>
      <c r="B30" s="119" t="s">
        <v>144</v>
      </c>
      <c r="C30" s="86">
        <f t="shared" si="5"/>
        <v>-5100</v>
      </c>
      <c r="D30" s="66">
        <v>-5100</v>
      </c>
      <c r="E30" s="66"/>
      <c r="F30" s="66"/>
      <c r="G30" s="66"/>
      <c r="H30" s="44"/>
      <c r="I30" s="44"/>
      <c r="J30" s="44"/>
      <c r="K30" s="44"/>
      <c r="L30" s="44"/>
      <c r="M30" s="44"/>
      <c r="N30" s="40">
        <f t="shared" si="2"/>
        <v>-5100</v>
      </c>
    </row>
    <row r="31" spans="1:14" s="8" customFormat="1" ht="34.5" customHeight="1">
      <c r="A31" s="145"/>
      <c r="B31" s="119" t="s">
        <v>145</v>
      </c>
      <c r="C31" s="86">
        <f t="shared" si="5"/>
        <v>-1378</v>
      </c>
      <c r="D31" s="66">
        <v>-1378</v>
      </c>
      <c r="E31" s="66"/>
      <c r="F31" s="66"/>
      <c r="G31" s="66"/>
      <c r="H31" s="44"/>
      <c r="I31" s="44"/>
      <c r="J31" s="44"/>
      <c r="K31" s="44"/>
      <c r="L31" s="44"/>
      <c r="M31" s="44"/>
      <c r="N31" s="40">
        <f t="shared" si="2"/>
        <v>-1378</v>
      </c>
    </row>
    <row r="32" spans="1:14" s="8" customFormat="1" ht="48.75" customHeight="1">
      <c r="A32" s="145" t="s">
        <v>136</v>
      </c>
      <c r="B32" s="119" t="s">
        <v>165</v>
      </c>
      <c r="C32" s="86">
        <f t="shared" si="5"/>
        <v>0</v>
      </c>
      <c r="D32" s="66"/>
      <c r="E32" s="66"/>
      <c r="F32" s="66">
        <v>-2000</v>
      </c>
      <c r="G32" s="66"/>
      <c r="H32" s="44"/>
      <c r="I32" s="44"/>
      <c r="J32" s="44"/>
      <c r="K32" s="44"/>
      <c r="L32" s="44"/>
      <c r="M32" s="44"/>
      <c r="N32" s="40">
        <f t="shared" si="2"/>
        <v>0</v>
      </c>
    </row>
    <row r="33" spans="1:14" s="8" customFormat="1" ht="23.25" customHeight="1">
      <c r="A33" s="145" t="s">
        <v>137</v>
      </c>
      <c r="B33" s="119" t="s">
        <v>146</v>
      </c>
      <c r="C33" s="86">
        <f t="shared" si="5"/>
        <v>14946</v>
      </c>
      <c r="D33" s="66">
        <v>10946</v>
      </c>
      <c r="E33" s="66">
        <v>5100</v>
      </c>
      <c r="F33" s="66">
        <v>-3000</v>
      </c>
      <c r="G33" s="66">
        <v>4000</v>
      </c>
      <c r="H33" s="44"/>
      <c r="I33" s="44"/>
      <c r="J33" s="44"/>
      <c r="K33" s="44"/>
      <c r="L33" s="44"/>
      <c r="M33" s="44"/>
      <c r="N33" s="40">
        <f t="shared" si="2"/>
        <v>14946</v>
      </c>
    </row>
    <row r="34" spans="1:14" s="8" customFormat="1" ht="34.5" customHeight="1">
      <c r="A34" s="145" t="s">
        <v>138</v>
      </c>
      <c r="B34" s="119" t="s">
        <v>147</v>
      </c>
      <c r="C34" s="86">
        <f t="shared" si="5"/>
        <v>-6946</v>
      </c>
      <c r="D34" s="66">
        <v>-6946</v>
      </c>
      <c r="E34" s="66">
        <v>-5100</v>
      </c>
      <c r="F34" s="66">
        <v>-1500</v>
      </c>
      <c r="G34" s="66"/>
      <c r="H34" s="44"/>
      <c r="I34" s="44"/>
      <c r="J34" s="44"/>
      <c r="K34" s="44"/>
      <c r="L34" s="44"/>
      <c r="M34" s="44"/>
      <c r="N34" s="40">
        <f t="shared" si="2"/>
        <v>-6946</v>
      </c>
    </row>
    <row r="35" spans="1:14" s="8" customFormat="1" ht="36" customHeight="1">
      <c r="A35" s="145" t="s">
        <v>139</v>
      </c>
      <c r="B35" s="119" t="s">
        <v>166</v>
      </c>
      <c r="C35" s="86">
        <f t="shared" si="5"/>
        <v>12130</v>
      </c>
      <c r="D35" s="66">
        <v>5630</v>
      </c>
      <c r="E35" s="66"/>
      <c r="F35" s="66">
        <v>-581</v>
      </c>
      <c r="G35" s="66">
        <v>6500</v>
      </c>
      <c r="H35" s="44"/>
      <c r="I35" s="44"/>
      <c r="J35" s="44"/>
      <c r="K35" s="44"/>
      <c r="L35" s="44"/>
      <c r="M35" s="44"/>
      <c r="N35" s="40">
        <f t="shared" si="2"/>
        <v>12130</v>
      </c>
    </row>
    <row r="36" spans="1:14" s="8" customFormat="1" ht="49.5" customHeight="1">
      <c r="A36" s="145" t="s">
        <v>87</v>
      </c>
      <c r="B36" s="119" t="s">
        <v>148</v>
      </c>
      <c r="C36" s="86">
        <f t="shared" si="5"/>
        <v>-28192</v>
      </c>
      <c r="D36" s="66">
        <f>300+-28492</f>
        <v>-28192</v>
      </c>
      <c r="E36" s="66"/>
      <c r="F36" s="66"/>
      <c r="G36" s="66"/>
      <c r="H36" s="44"/>
      <c r="I36" s="44"/>
      <c r="J36" s="44"/>
      <c r="K36" s="44"/>
      <c r="L36" s="44"/>
      <c r="M36" s="44"/>
      <c r="N36" s="40">
        <f t="shared" si="2"/>
        <v>-28192</v>
      </c>
    </row>
    <row r="37" spans="1:14" s="8" customFormat="1" ht="48.75" customHeight="1">
      <c r="A37" s="145" t="s">
        <v>70</v>
      </c>
      <c r="B37" s="119" t="s">
        <v>72</v>
      </c>
      <c r="C37" s="86">
        <f t="shared" si="5"/>
        <v>18700</v>
      </c>
      <c r="D37" s="66">
        <v>19703</v>
      </c>
      <c r="E37" s="66">
        <v>13200</v>
      </c>
      <c r="F37" s="66">
        <v>-21200</v>
      </c>
      <c r="G37" s="66">
        <v>-1003</v>
      </c>
      <c r="H37" s="44"/>
      <c r="I37" s="44"/>
      <c r="J37" s="44"/>
      <c r="K37" s="44"/>
      <c r="L37" s="44"/>
      <c r="M37" s="44"/>
      <c r="N37" s="40">
        <f t="shared" si="2"/>
        <v>18700</v>
      </c>
    </row>
    <row r="38" spans="1:14" s="8" customFormat="1" ht="29.25" customHeight="1">
      <c r="A38" s="155" t="s">
        <v>32</v>
      </c>
      <c r="B38" s="144" t="s">
        <v>33</v>
      </c>
      <c r="C38" s="46">
        <f>D38+G38</f>
        <v>18066</v>
      </c>
      <c r="D38" s="65">
        <f aca="true" t="shared" si="6" ref="D38:M38">D39+D41+D42+D43+D44+D46+D47+D48+D40+D45+D53+D52</f>
        <v>-130400</v>
      </c>
      <c r="E38" s="65">
        <f t="shared" si="6"/>
        <v>125560</v>
      </c>
      <c r="F38" s="65">
        <f t="shared" si="6"/>
        <v>-315916</v>
      </c>
      <c r="G38" s="65">
        <f t="shared" si="6"/>
        <v>148466</v>
      </c>
      <c r="H38" s="65">
        <f t="shared" si="6"/>
        <v>0</v>
      </c>
      <c r="I38" s="65">
        <f t="shared" si="6"/>
        <v>0</v>
      </c>
      <c r="J38" s="65">
        <f t="shared" si="6"/>
        <v>0</v>
      </c>
      <c r="K38" s="65">
        <f t="shared" si="6"/>
        <v>0</v>
      </c>
      <c r="L38" s="65">
        <f t="shared" si="6"/>
        <v>0</v>
      </c>
      <c r="M38" s="65">
        <f t="shared" si="6"/>
        <v>0</v>
      </c>
      <c r="N38" s="46">
        <f t="shared" si="2"/>
        <v>18066</v>
      </c>
    </row>
    <row r="39" spans="1:14" s="8" customFormat="1" ht="34.5" customHeight="1">
      <c r="A39" s="95" t="s">
        <v>102</v>
      </c>
      <c r="B39" s="119" t="s">
        <v>103</v>
      </c>
      <c r="C39" s="44">
        <f t="shared" si="3"/>
        <v>-365000</v>
      </c>
      <c r="D39" s="66">
        <v>-315000</v>
      </c>
      <c r="E39" s="66"/>
      <c r="F39" s="66"/>
      <c r="G39" s="66">
        <v>-50000</v>
      </c>
      <c r="H39" s="44">
        <f>I39+L39</f>
        <v>0</v>
      </c>
      <c r="I39" s="44"/>
      <c r="J39" s="44"/>
      <c r="K39" s="44"/>
      <c r="L39" s="44"/>
      <c r="M39" s="44"/>
      <c r="N39" s="40">
        <f t="shared" si="2"/>
        <v>-365000</v>
      </c>
    </row>
    <row r="40" spans="1:14" s="8" customFormat="1" ht="34.5" customHeight="1">
      <c r="A40" s="147" t="s">
        <v>120</v>
      </c>
      <c r="B40" s="119" t="s">
        <v>160</v>
      </c>
      <c r="C40" s="118">
        <f t="shared" si="3"/>
        <v>-64240</v>
      </c>
      <c r="D40" s="66">
        <f>-42761-21479</f>
        <v>-64240</v>
      </c>
      <c r="E40" s="66"/>
      <c r="F40" s="66"/>
      <c r="G40" s="66"/>
      <c r="H40" s="44"/>
      <c r="I40" s="44"/>
      <c r="J40" s="44"/>
      <c r="K40" s="44"/>
      <c r="L40" s="44"/>
      <c r="M40" s="44"/>
      <c r="N40" s="40">
        <f t="shared" si="2"/>
        <v>-64240</v>
      </c>
    </row>
    <row r="41" spans="1:14" s="8" customFormat="1" ht="18.75" customHeight="1">
      <c r="A41" s="95" t="s">
        <v>35</v>
      </c>
      <c r="B41" s="119" t="s">
        <v>36</v>
      </c>
      <c r="C41" s="44">
        <f t="shared" si="3"/>
        <v>107100</v>
      </c>
      <c r="D41" s="66">
        <f>9000+72600</f>
        <v>81600</v>
      </c>
      <c r="E41" s="66">
        <v>130000</v>
      </c>
      <c r="F41" s="66">
        <v>-180000</v>
      </c>
      <c r="G41" s="66">
        <v>25500</v>
      </c>
      <c r="H41" s="44">
        <f>I41+L41</f>
        <v>0</v>
      </c>
      <c r="I41" s="37"/>
      <c r="J41" s="37"/>
      <c r="K41" s="37"/>
      <c r="L41" s="37"/>
      <c r="M41" s="37"/>
      <c r="N41" s="40">
        <f t="shared" si="2"/>
        <v>107100</v>
      </c>
    </row>
    <row r="42" spans="1:14" s="8" customFormat="1" ht="34.5" customHeight="1">
      <c r="A42" s="95" t="s">
        <v>50</v>
      </c>
      <c r="B42" s="119" t="s">
        <v>51</v>
      </c>
      <c r="C42" s="44">
        <f t="shared" si="3"/>
        <v>362080</v>
      </c>
      <c r="D42" s="66">
        <f>56193+186821</f>
        <v>243014</v>
      </c>
      <c r="E42" s="66">
        <f>9000+20000</f>
        <v>29000</v>
      </c>
      <c r="F42" s="66">
        <v>-52916</v>
      </c>
      <c r="G42" s="66">
        <f>46500+54500+18066</f>
        <v>119066</v>
      </c>
      <c r="H42" s="44">
        <f>I42+L42</f>
        <v>0</v>
      </c>
      <c r="I42" s="37"/>
      <c r="J42" s="37"/>
      <c r="K42" s="37"/>
      <c r="L42" s="37"/>
      <c r="M42" s="37"/>
      <c r="N42" s="40">
        <f t="shared" si="2"/>
        <v>362080</v>
      </c>
    </row>
    <row r="43" spans="1:14" s="8" customFormat="1" ht="34.5" customHeight="1">
      <c r="A43" s="147" t="s">
        <v>107</v>
      </c>
      <c r="B43" s="119" t="s">
        <v>112</v>
      </c>
      <c r="C43" s="118">
        <f t="shared" si="3"/>
        <v>-50100</v>
      </c>
      <c r="D43" s="66">
        <v>-54000</v>
      </c>
      <c r="E43" s="66"/>
      <c r="F43" s="66">
        <v>-81000</v>
      </c>
      <c r="G43" s="66">
        <f>-16000+19900</f>
        <v>3900</v>
      </c>
      <c r="H43" s="44"/>
      <c r="I43" s="37"/>
      <c r="J43" s="37"/>
      <c r="K43" s="37"/>
      <c r="L43" s="37"/>
      <c r="M43" s="37"/>
      <c r="N43" s="122">
        <f t="shared" si="2"/>
        <v>-50100</v>
      </c>
    </row>
    <row r="44" spans="1:14" s="8" customFormat="1" ht="23.25" customHeight="1">
      <c r="A44" s="147" t="s">
        <v>108</v>
      </c>
      <c r="B44" s="119" t="s">
        <v>113</v>
      </c>
      <c r="C44" s="118">
        <f t="shared" si="3"/>
        <v>50000</v>
      </c>
      <c r="D44" s="66"/>
      <c r="E44" s="66">
        <v>-5000</v>
      </c>
      <c r="F44" s="66"/>
      <c r="G44" s="66">
        <v>50000</v>
      </c>
      <c r="H44" s="44"/>
      <c r="I44" s="37"/>
      <c r="J44" s="37"/>
      <c r="K44" s="37"/>
      <c r="L44" s="37"/>
      <c r="M44" s="37"/>
      <c r="N44" s="40">
        <f t="shared" si="2"/>
        <v>50000</v>
      </c>
    </row>
    <row r="45" spans="1:14" s="8" customFormat="1" ht="23.25" customHeight="1">
      <c r="A45" s="95" t="s">
        <v>52</v>
      </c>
      <c r="B45" s="119" t="s">
        <v>53</v>
      </c>
      <c r="C45" s="118">
        <f t="shared" si="3"/>
        <v>10000</v>
      </c>
      <c r="D45" s="66">
        <f>10000</f>
        <v>10000</v>
      </c>
      <c r="E45" s="66"/>
      <c r="F45" s="66"/>
      <c r="G45" s="66"/>
      <c r="H45" s="44"/>
      <c r="I45" s="37"/>
      <c r="J45" s="37"/>
      <c r="K45" s="37"/>
      <c r="L45" s="37"/>
      <c r="M45" s="37"/>
      <c r="N45" s="40">
        <f t="shared" si="2"/>
        <v>10000</v>
      </c>
    </row>
    <row r="46" spans="1:14" s="8" customFormat="1" ht="48" customHeight="1">
      <c r="A46" s="147" t="s">
        <v>109</v>
      </c>
      <c r="B46" s="119" t="s">
        <v>114</v>
      </c>
      <c r="C46" s="118">
        <f t="shared" si="3"/>
        <v>-10000</v>
      </c>
      <c r="D46" s="66">
        <f>E46+F46</f>
        <v>-10000</v>
      </c>
      <c r="E46" s="66">
        <f>-8000</f>
        <v>-8000</v>
      </c>
      <c r="F46" s="66">
        <v>-2000</v>
      </c>
      <c r="G46" s="66"/>
      <c r="H46" s="44"/>
      <c r="I46" s="37"/>
      <c r="J46" s="37"/>
      <c r="K46" s="37"/>
      <c r="L46" s="37"/>
      <c r="M46" s="37"/>
      <c r="N46" s="40">
        <f t="shared" si="2"/>
        <v>-10000</v>
      </c>
    </row>
    <row r="47" spans="1:14" s="8" customFormat="1" ht="34.5" customHeight="1">
      <c r="A47" s="95" t="s">
        <v>122</v>
      </c>
      <c r="B47" s="119" t="s">
        <v>167</v>
      </c>
      <c r="C47" s="44">
        <f t="shared" si="3"/>
        <v>8600</v>
      </c>
      <c r="D47" s="66">
        <v>8600</v>
      </c>
      <c r="E47" s="66">
        <v>-7000</v>
      </c>
      <c r="F47" s="66"/>
      <c r="G47" s="66"/>
      <c r="H47" s="44">
        <f>I47+L47</f>
        <v>0</v>
      </c>
      <c r="I47" s="37"/>
      <c r="J47" s="37"/>
      <c r="K47" s="37"/>
      <c r="L47" s="37"/>
      <c r="M47" s="37"/>
      <c r="N47" s="40">
        <f t="shared" si="2"/>
        <v>8600</v>
      </c>
    </row>
    <row r="48" spans="1:14" s="8" customFormat="1" ht="35.25" customHeight="1">
      <c r="A48" s="147" t="s">
        <v>110</v>
      </c>
      <c r="B48" s="119" t="s">
        <v>119</v>
      </c>
      <c r="C48" s="118">
        <f t="shared" si="3"/>
        <v>-23732</v>
      </c>
      <c r="D48" s="66">
        <f>D49+D50+D51</f>
        <v>-23732</v>
      </c>
      <c r="E48" s="66">
        <f>E49+E50+E51</f>
        <v>-8000</v>
      </c>
      <c r="F48" s="66"/>
      <c r="G48" s="66"/>
      <c r="H48" s="44"/>
      <c r="I48" s="37"/>
      <c r="J48" s="37"/>
      <c r="K48" s="37"/>
      <c r="L48" s="37"/>
      <c r="M48" s="37"/>
      <c r="N48" s="40">
        <f t="shared" si="2"/>
        <v>-23732</v>
      </c>
    </row>
    <row r="49" spans="1:14" s="8" customFormat="1" ht="21" customHeight="1">
      <c r="A49" s="147"/>
      <c r="B49" s="119" t="s">
        <v>168</v>
      </c>
      <c r="C49" s="118">
        <f t="shared" si="3"/>
        <v>1068</v>
      </c>
      <c r="D49" s="66">
        <v>1068</v>
      </c>
      <c r="E49" s="66"/>
      <c r="F49" s="66"/>
      <c r="G49" s="66"/>
      <c r="H49" s="44"/>
      <c r="I49" s="37"/>
      <c r="J49" s="37"/>
      <c r="K49" s="37"/>
      <c r="L49" s="37"/>
      <c r="M49" s="37"/>
      <c r="N49" s="40">
        <f t="shared" si="2"/>
        <v>1068</v>
      </c>
    </row>
    <row r="50" spans="1:14" s="8" customFormat="1" ht="17.25" customHeight="1">
      <c r="A50" s="147"/>
      <c r="B50" s="119" t="s">
        <v>208</v>
      </c>
      <c r="C50" s="118">
        <f t="shared" si="3"/>
        <v>-14000</v>
      </c>
      <c r="D50" s="66">
        <v>-14000</v>
      </c>
      <c r="E50" s="66"/>
      <c r="F50" s="66"/>
      <c r="G50" s="66"/>
      <c r="H50" s="44"/>
      <c r="I50" s="37"/>
      <c r="J50" s="37"/>
      <c r="K50" s="37"/>
      <c r="L50" s="37"/>
      <c r="M50" s="37"/>
      <c r="N50" s="40">
        <f t="shared" si="2"/>
        <v>-14000</v>
      </c>
    </row>
    <row r="51" spans="1:14" s="8" customFormat="1" ht="18.75" customHeight="1">
      <c r="A51" s="147"/>
      <c r="B51" s="119" t="s">
        <v>169</v>
      </c>
      <c r="C51" s="118">
        <f t="shared" si="3"/>
        <v>-10800</v>
      </c>
      <c r="D51" s="66">
        <v>-10800</v>
      </c>
      <c r="E51" s="66">
        <v>-8000</v>
      </c>
      <c r="F51" s="66"/>
      <c r="G51" s="66"/>
      <c r="H51" s="44"/>
      <c r="I51" s="37"/>
      <c r="J51" s="37"/>
      <c r="K51" s="37"/>
      <c r="L51" s="37"/>
      <c r="M51" s="37"/>
      <c r="N51" s="40">
        <f t="shared" si="2"/>
        <v>-10800</v>
      </c>
    </row>
    <row r="52" spans="1:14" s="8" customFormat="1" ht="48" customHeight="1">
      <c r="A52" s="145" t="s">
        <v>123</v>
      </c>
      <c r="B52" s="148" t="s">
        <v>170</v>
      </c>
      <c r="C52" s="44">
        <f>D52+G52</f>
        <v>-16642</v>
      </c>
      <c r="D52" s="66">
        <v>-16642</v>
      </c>
      <c r="E52" s="66">
        <v>-5440</v>
      </c>
      <c r="F52" s="66"/>
      <c r="G52" s="66"/>
      <c r="H52" s="44"/>
      <c r="I52" s="37"/>
      <c r="J52" s="37"/>
      <c r="K52" s="37"/>
      <c r="L52" s="37"/>
      <c r="M52" s="37"/>
      <c r="N52" s="40">
        <f t="shared" si="2"/>
        <v>-16642</v>
      </c>
    </row>
    <row r="53" spans="1:14" s="8" customFormat="1" ht="50.25" customHeight="1">
      <c r="A53" s="145" t="s">
        <v>124</v>
      </c>
      <c r="B53" s="148" t="s">
        <v>171</v>
      </c>
      <c r="C53" s="44">
        <f t="shared" si="3"/>
        <v>10000</v>
      </c>
      <c r="D53" s="66">
        <v>10000</v>
      </c>
      <c r="E53" s="66"/>
      <c r="F53" s="66"/>
      <c r="G53" s="66"/>
      <c r="H53" s="44">
        <f>I53+L53</f>
        <v>0</v>
      </c>
      <c r="I53" s="37"/>
      <c r="J53" s="37"/>
      <c r="K53" s="37"/>
      <c r="L53" s="37"/>
      <c r="M53" s="37"/>
      <c r="N53" s="40">
        <f t="shared" si="2"/>
        <v>10000</v>
      </c>
    </row>
    <row r="54" spans="1:14" s="8" customFormat="1" ht="35.25" customHeight="1">
      <c r="A54" s="155" t="s">
        <v>45</v>
      </c>
      <c r="B54" s="144" t="s">
        <v>46</v>
      </c>
      <c r="C54" s="46">
        <f>D54+G54</f>
        <v>50000</v>
      </c>
      <c r="D54" s="65">
        <f>D60+D62+D63+D67+D55+D61+D58+D59+D68+D69</f>
        <v>-395378</v>
      </c>
      <c r="E54" s="65">
        <f>E60+E62+E63+E67+E55+E61+E58+E59+E68+E69</f>
        <v>22920</v>
      </c>
      <c r="F54" s="65">
        <f>F60+F62+F63+F67+F55+F61+F58+F59+F68+F69</f>
        <v>-181190</v>
      </c>
      <c r="G54" s="65">
        <f>G60+G62+G63+G67+G55+G61+G58+G59+G68+G69</f>
        <v>445378</v>
      </c>
      <c r="H54" s="65">
        <f aca="true" t="shared" si="7" ref="H54:M54">H60+H62+H71+H63</f>
        <v>0</v>
      </c>
      <c r="I54" s="65">
        <f t="shared" si="7"/>
        <v>0</v>
      </c>
      <c r="J54" s="65">
        <f t="shared" si="7"/>
        <v>0</v>
      </c>
      <c r="K54" s="65">
        <f t="shared" si="7"/>
        <v>0</v>
      </c>
      <c r="L54" s="65">
        <f t="shared" si="7"/>
        <v>0</v>
      </c>
      <c r="M54" s="65">
        <f t="shared" si="7"/>
        <v>0</v>
      </c>
      <c r="N54" s="46">
        <f t="shared" si="2"/>
        <v>50000</v>
      </c>
    </row>
    <row r="55" spans="1:14" s="8" customFormat="1" ht="35.25" customHeight="1">
      <c r="A55" s="95" t="s">
        <v>93</v>
      </c>
      <c r="B55" s="149" t="s">
        <v>150</v>
      </c>
      <c r="C55" s="67">
        <f t="shared" si="3"/>
        <v>-72700</v>
      </c>
      <c r="D55" s="66">
        <f>D57+D56</f>
        <v>-72700</v>
      </c>
      <c r="E55" s="66"/>
      <c r="F55" s="66"/>
      <c r="G55" s="66"/>
      <c r="H55" s="44"/>
      <c r="I55" s="44"/>
      <c r="J55" s="44"/>
      <c r="K55" s="44"/>
      <c r="L55" s="44"/>
      <c r="M55" s="44"/>
      <c r="N55" s="67">
        <f t="shared" si="2"/>
        <v>-72700</v>
      </c>
    </row>
    <row r="56" spans="1:14" s="8" customFormat="1" ht="35.25" customHeight="1">
      <c r="A56" s="95"/>
      <c r="B56" s="149" t="s">
        <v>173</v>
      </c>
      <c r="C56" s="67">
        <f t="shared" si="3"/>
        <v>50000</v>
      </c>
      <c r="D56" s="66">
        <v>50000</v>
      </c>
      <c r="E56" s="66"/>
      <c r="F56" s="66"/>
      <c r="G56" s="66"/>
      <c r="H56" s="44"/>
      <c r="I56" s="44"/>
      <c r="J56" s="44"/>
      <c r="K56" s="44"/>
      <c r="L56" s="44"/>
      <c r="M56" s="44"/>
      <c r="N56" s="67">
        <f t="shared" si="2"/>
        <v>50000</v>
      </c>
    </row>
    <row r="57" spans="1:14" s="8" customFormat="1" ht="66.75" customHeight="1">
      <c r="A57" s="95"/>
      <c r="B57" s="149" t="s">
        <v>206</v>
      </c>
      <c r="C57" s="67">
        <f t="shared" si="3"/>
        <v>-122700</v>
      </c>
      <c r="D57" s="66">
        <v>-122700</v>
      </c>
      <c r="E57" s="66"/>
      <c r="F57" s="66"/>
      <c r="G57" s="66"/>
      <c r="H57" s="44"/>
      <c r="I57" s="44"/>
      <c r="J57" s="44"/>
      <c r="K57" s="44"/>
      <c r="L57" s="44"/>
      <c r="M57" s="44"/>
      <c r="N57" s="67">
        <f t="shared" si="2"/>
        <v>-122700</v>
      </c>
    </row>
    <row r="58" spans="1:14" s="8" customFormat="1" ht="50.25" customHeight="1">
      <c r="A58" s="95" t="s">
        <v>151</v>
      </c>
      <c r="B58" s="149" t="s">
        <v>153</v>
      </c>
      <c r="C58" s="67">
        <f t="shared" si="3"/>
        <v>-48100</v>
      </c>
      <c r="D58" s="66">
        <v>-48100</v>
      </c>
      <c r="E58" s="66"/>
      <c r="F58" s="66"/>
      <c r="G58" s="66"/>
      <c r="H58" s="44"/>
      <c r="I58" s="44"/>
      <c r="J58" s="44"/>
      <c r="K58" s="44"/>
      <c r="L58" s="44"/>
      <c r="M58" s="44"/>
      <c r="N58" s="67">
        <f t="shared" si="2"/>
        <v>-48100</v>
      </c>
    </row>
    <row r="59" spans="1:14" s="8" customFormat="1" ht="33.75" customHeight="1">
      <c r="A59" s="95" t="s">
        <v>152</v>
      </c>
      <c r="B59" s="149" t="s">
        <v>154</v>
      </c>
      <c r="C59" s="67">
        <f t="shared" si="3"/>
        <v>-23700</v>
      </c>
      <c r="D59" s="66">
        <f>-18000-5700</f>
        <v>-23700</v>
      </c>
      <c r="E59" s="66"/>
      <c r="F59" s="66"/>
      <c r="G59" s="66"/>
      <c r="H59" s="44"/>
      <c r="I59" s="44"/>
      <c r="J59" s="44"/>
      <c r="K59" s="44"/>
      <c r="L59" s="44"/>
      <c r="M59" s="44"/>
      <c r="N59" s="67">
        <f t="shared" si="2"/>
        <v>-23700</v>
      </c>
    </row>
    <row r="60" spans="1:14" s="8" customFormat="1" ht="34.5" customHeight="1">
      <c r="A60" s="145" t="s">
        <v>55</v>
      </c>
      <c r="B60" s="119" t="s">
        <v>56</v>
      </c>
      <c r="C60" s="44">
        <f t="shared" si="3"/>
        <v>1500</v>
      </c>
      <c r="D60" s="66">
        <v>-14618</v>
      </c>
      <c r="E60" s="66"/>
      <c r="F60" s="66"/>
      <c r="G60" s="66">
        <v>16118</v>
      </c>
      <c r="H60" s="44"/>
      <c r="I60" s="37"/>
      <c r="J60" s="37"/>
      <c r="K60" s="37"/>
      <c r="L60" s="39"/>
      <c r="M60" s="37"/>
      <c r="N60" s="40">
        <f t="shared" si="2"/>
        <v>1500</v>
      </c>
    </row>
    <row r="61" spans="1:14" s="8" customFormat="1" ht="49.5" customHeight="1">
      <c r="A61" s="145" t="s">
        <v>57</v>
      </c>
      <c r="B61" s="148" t="s">
        <v>58</v>
      </c>
      <c r="C61" s="44">
        <f>D61+G61</f>
        <v>292210</v>
      </c>
      <c r="D61" s="66">
        <f>-129382+88300+9700+10282+40000</f>
        <v>18900</v>
      </c>
      <c r="E61" s="66">
        <v>9700</v>
      </c>
      <c r="F61" s="66">
        <v>-105700</v>
      </c>
      <c r="G61" s="66">
        <v>273310</v>
      </c>
      <c r="H61" s="44"/>
      <c r="I61" s="37"/>
      <c r="J61" s="37"/>
      <c r="K61" s="37"/>
      <c r="L61" s="39"/>
      <c r="M61" s="37"/>
      <c r="N61" s="40">
        <f t="shared" si="2"/>
        <v>292210</v>
      </c>
    </row>
    <row r="62" spans="1:14" s="8" customFormat="1" ht="49.5" customHeight="1">
      <c r="A62" s="145" t="s">
        <v>106</v>
      </c>
      <c r="B62" s="148" t="s">
        <v>111</v>
      </c>
      <c r="C62" s="44">
        <f>D62+G62</f>
        <v>99000</v>
      </c>
      <c r="D62" s="66">
        <f>18000+81000</f>
        <v>99000</v>
      </c>
      <c r="E62" s="66">
        <f>13220+10000</f>
        <v>23220</v>
      </c>
      <c r="F62" s="66"/>
      <c r="G62" s="66"/>
      <c r="H62" s="44"/>
      <c r="I62" s="37"/>
      <c r="J62" s="37"/>
      <c r="K62" s="37"/>
      <c r="L62" s="39"/>
      <c r="M62" s="37"/>
      <c r="N62" s="40">
        <f t="shared" si="2"/>
        <v>99000</v>
      </c>
    </row>
    <row r="63" spans="1:14" s="8" customFormat="1" ht="21" customHeight="1">
      <c r="A63" s="145" t="s">
        <v>59</v>
      </c>
      <c r="B63" s="148" t="s">
        <v>155</v>
      </c>
      <c r="C63" s="44">
        <f>D63+G63</f>
        <v>-17910</v>
      </c>
      <c r="D63" s="66">
        <f>D64+D65+D66</f>
        <v>-173860</v>
      </c>
      <c r="E63" s="66">
        <f>E64+E65+E66</f>
        <v>-10000</v>
      </c>
      <c r="F63" s="66">
        <f>F64+F65+F66</f>
        <v>-75490</v>
      </c>
      <c r="G63" s="66">
        <f>G64+G65+G66</f>
        <v>155950</v>
      </c>
      <c r="H63" s="44"/>
      <c r="I63" s="37"/>
      <c r="J63" s="37"/>
      <c r="K63" s="37"/>
      <c r="L63" s="39"/>
      <c r="M63" s="37"/>
      <c r="N63" s="40">
        <f t="shared" si="2"/>
        <v>-17910</v>
      </c>
    </row>
    <row r="64" spans="1:14" s="8" customFormat="1" ht="78.75" customHeight="1">
      <c r="A64" s="145"/>
      <c r="B64" s="148" t="s">
        <v>205</v>
      </c>
      <c r="C64" s="44">
        <f t="shared" si="3"/>
        <v>-177460</v>
      </c>
      <c r="D64" s="66">
        <v>-177460</v>
      </c>
      <c r="E64" s="66">
        <v>-10000</v>
      </c>
      <c r="F64" s="66">
        <v>-75490</v>
      </c>
      <c r="G64" s="66"/>
      <c r="H64" s="44"/>
      <c r="I64" s="37"/>
      <c r="J64" s="37"/>
      <c r="K64" s="37"/>
      <c r="L64" s="39"/>
      <c r="M64" s="37"/>
      <c r="N64" s="40">
        <f t="shared" si="2"/>
        <v>-177460</v>
      </c>
    </row>
    <row r="65" spans="1:14" s="8" customFormat="1" ht="50.25" customHeight="1">
      <c r="A65" s="145"/>
      <c r="B65" s="148" t="s">
        <v>162</v>
      </c>
      <c r="C65" s="44">
        <f t="shared" si="3"/>
        <v>99450</v>
      </c>
      <c r="D65" s="66"/>
      <c r="E65" s="66"/>
      <c r="F65" s="66"/>
      <c r="G65" s="66">
        <v>99450</v>
      </c>
      <c r="H65" s="44"/>
      <c r="I65" s="37"/>
      <c r="J65" s="37"/>
      <c r="K65" s="37"/>
      <c r="L65" s="39"/>
      <c r="M65" s="37"/>
      <c r="N65" s="40">
        <f t="shared" si="2"/>
        <v>99450</v>
      </c>
    </row>
    <row r="66" spans="1:14" s="8" customFormat="1" ht="82.5" customHeight="1">
      <c r="A66" s="145"/>
      <c r="B66" s="148" t="s">
        <v>183</v>
      </c>
      <c r="C66" s="44">
        <f t="shared" si="3"/>
        <v>60100</v>
      </c>
      <c r="D66" s="66">
        <v>3600</v>
      </c>
      <c r="E66" s="66"/>
      <c r="F66" s="66"/>
      <c r="G66" s="66">
        <v>56500</v>
      </c>
      <c r="H66" s="44"/>
      <c r="I66" s="37"/>
      <c r="J66" s="37"/>
      <c r="K66" s="37"/>
      <c r="L66" s="39"/>
      <c r="M66" s="37"/>
      <c r="N66" s="40">
        <f t="shared" si="2"/>
        <v>60100</v>
      </c>
    </row>
    <row r="67" spans="1:14" s="8" customFormat="1" ht="80.25" customHeight="1">
      <c r="A67" s="145" t="s">
        <v>156</v>
      </c>
      <c r="B67" s="148" t="s">
        <v>157</v>
      </c>
      <c r="C67" s="44">
        <f t="shared" si="3"/>
        <v>-118000</v>
      </c>
      <c r="D67" s="66">
        <v>-118000</v>
      </c>
      <c r="E67" s="66"/>
      <c r="F67" s="66"/>
      <c r="G67" s="66"/>
      <c r="H67" s="44"/>
      <c r="I67" s="37"/>
      <c r="J67" s="37"/>
      <c r="K67" s="37"/>
      <c r="L67" s="39"/>
      <c r="M67" s="37"/>
      <c r="N67" s="40">
        <f t="shared" si="2"/>
        <v>-118000</v>
      </c>
    </row>
    <row r="68" spans="1:14" s="8" customFormat="1" ht="36" customHeight="1">
      <c r="A68" s="145" t="s">
        <v>158</v>
      </c>
      <c r="B68" s="148" t="s">
        <v>159</v>
      </c>
      <c r="C68" s="44">
        <f t="shared" si="3"/>
        <v>-56000</v>
      </c>
      <c r="D68" s="66">
        <v>-56000</v>
      </c>
      <c r="E68" s="66"/>
      <c r="F68" s="66"/>
      <c r="G68" s="66"/>
      <c r="H68" s="44"/>
      <c r="I68" s="37"/>
      <c r="J68" s="37"/>
      <c r="K68" s="37"/>
      <c r="L68" s="39"/>
      <c r="M68" s="37"/>
      <c r="N68" s="40">
        <f t="shared" si="2"/>
        <v>-56000</v>
      </c>
    </row>
    <row r="69" spans="1:14" s="8" customFormat="1" ht="31.5" customHeight="1">
      <c r="A69" s="145" t="s">
        <v>120</v>
      </c>
      <c r="B69" s="148" t="s">
        <v>160</v>
      </c>
      <c r="C69" s="44">
        <f t="shared" si="3"/>
        <v>-6300</v>
      </c>
      <c r="D69" s="66">
        <v>-6300</v>
      </c>
      <c r="E69" s="66"/>
      <c r="F69" s="66"/>
      <c r="G69" s="66"/>
      <c r="H69" s="44"/>
      <c r="I69" s="37"/>
      <c r="J69" s="37"/>
      <c r="K69" s="37"/>
      <c r="L69" s="39"/>
      <c r="M69" s="37"/>
      <c r="N69" s="40">
        <f t="shared" si="2"/>
        <v>-6300</v>
      </c>
    </row>
    <row r="70" spans="1:14" s="8" customFormat="1" ht="31.5" customHeight="1">
      <c r="A70" s="155" t="s">
        <v>105</v>
      </c>
      <c r="B70" s="150" t="s">
        <v>172</v>
      </c>
      <c r="C70" s="65">
        <f>D70+G70</f>
        <v>0</v>
      </c>
      <c r="D70" s="65"/>
      <c r="E70" s="65">
        <f>E71</f>
        <v>0</v>
      </c>
      <c r="F70" s="65">
        <f>F71</f>
        <v>4480</v>
      </c>
      <c r="G70" s="52"/>
      <c r="H70" s="65"/>
      <c r="I70" s="52"/>
      <c r="J70" s="52"/>
      <c r="K70" s="52"/>
      <c r="L70" s="69"/>
      <c r="M70" s="52"/>
      <c r="N70" s="46">
        <f t="shared" si="2"/>
        <v>0</v>
      </c>
    </row>
    <row r="71" spans="1:14" s="8" customFormat="1" ht="21" customHeight="1">
      <c r="A71" s="145" t="s">
        <v>125</v>
      </c>
      <c r="B71" s="119" t="s">
        <v>126</v>
      </c>
      <c r="C71" s="44"/>
      <c r="D71" s="37"/>
      <c r="E71" s="37"/>
      <c r="F71" s="37">
        <v>4480</v>
      </c>
      <c r="G71" s="37"/>
      <c r="H71" s="44"/>
      <c r="I71" s="37"/>
      <c r="J71" s="37"/>
      <c r="K71" s="37"/>
      <c r="L71" s="39"/>
      <c r="M71" s="37"/>
      <c r="N71" s="40">
        <f t="shared" si="2"/>
        <v>0</v>
      </c>
    </row>
    <row r="72" spans="1:14" s="8" customFormat="1" ht="32.25" customHeight="1">
      <c r="A72" s="155" t="s">
        <v>216</v>
      </c>
      <c r="B72" s="144" t="s">
        <v>217</v>
      </c>
      <c r="C72" s="65">
        <f>D72+G72</f>
        <v>0</v>
      </c>
      <c r="D72" s="65">
        <f>D73+D74+D75</f>
        <v>-12000</v>
      </c>
      <c r="E72" s="65">
        <f aca="true" t="shared" si="8" ref="E72:M72">E73+E74+E75</f>
        <v>0</v>
      </c>
      <c r="F72" s="65">
        <f t="shared" si="8"/>
        <v>-370</v>
      </c>
      <c r="G72" s="65">
        <f t="shared" si="8"/>
        <v>12000</v>
      </c>
      <c r="H72" s="65">
        <f t="shared" si="8"/>
        <v>0</v>
      </c>
      <c r="I72" s="65">
        <f t="shared" si="8"/>
        <v>0</v>
      </c>
      <c r="J72" s="65">
        <f t="shared" si="8"/>
        <v>0</v>
      </c>
      <c r="K72" s="65">
        <f t="shared" si="8"/>
        <v>0</v>
      </c>
      <c r="L72" s="65">
        <f t="shared" si="8"/>
        <v>0</v>
      </c>
      <c r="M72" s="65">
        <f t="shared" si="8"/>
        <v>0</v>
      </c>
      <c r="N72" s="46">
        <f t="shared" si="2"/>
        <v>0</v>
      </c>
    </row>
    <row r="73" spans="1:14" s="8" customFormat="1" ht="36" customHeight="1">
      <c r="A73" s="145" t="s">
        <v>218</v>
      </c>
      <c r="B73" s="119" t="s">
        <v>222</v>
      </c>
      <c r="C73" s="44">
        <f t="shared" si="3"/>
        <v>7000</v>
      </c>
      <c r="D73" s="37">
        <v>-5000</v>
      </c>
      <c r="E73" s="37"/>
      <c r="F73" s="37"/>
      <c r="G73" s="37">
        <v>12000</v>
      </c>
      <c r="H73" s="44"/>
      <c r="I73" s="37"/>
      <c r="J73" s="37"/>
      <c r="K73" s="37"/>
      <c r="L73" s="39"/>
      <c r="M73" s="37"/>
      <c r="N73" s="40">
        <f t="shared" si="2"/>
        <v>7000</v>
      </c>
    </row>
    <row r="74" spans="1:14" s="8" customFormat="1" ht="50.25" customHeight="1">
      <c r="A74" s="145" t="s">
        <v>219</v>
      </c>
      <c r="B74" s="119" t="s">
        <v>223</v>
      </c>
      <c r="C74" s="44">
        <f t="shared" si="3"/>
        <v>-7000</v>
      </c>
      <c r="D74" s="37">
        <v>-7000</v>
      </c>
      <c r="E74" s="37"/>
      <c r="F74" s="37"/>
      <c r="G74" s="37"/>
      <c r="H74" s="44"/>
      <c r="I74" s="37"/>
      <c r="J74" s="37"/>
      <c r="K74" s="37"/>
      <c r="L74" s="39"/>
      <c r="M74" s="37"/>
      <c r="N74" s="40">
        <f t="shared" si="2"/>
        <v>-7000</v>
      </c>
    </row>
    <row r="75" spans="1:14" s="8" customFormat="1" ht="21" customHeight="1">
      <c r="A75" s="145" t="s">
        <v>220</v>
      </c>
      <c r="B75" s="119" t="s">
        <v>95</v>
      </c>
      <c r="C75" s="44">
        <f t="shared" si="3"/>
        <v>0</v>
      </c>
      <c r="D75" s="37">
        <f>D76</f>
        <v>0</v>
      </c>
      <c r="E75" s="37">
        <f aca="true" t="shared" si="9" ref="E75:M75">E76</f>
        <v>0</v>
      </c>
      <c r="F75" s="37">
        <f t="shared" si="9"/>
        <v>-370</v>
      </c>
      <c r="G75" s="37">
        <f t="shared" si="9"/>
        <v>0</v>
      </c>
      <c r="H75" s="37">
        <f t="shared" si="9"/>
        <v>0</v>
      </c>
      <c r="I75" s="37">
        <f t="shared" si="9"/>
        <v>0</v>
      </c>
      <c r="J75" s="37">
        <f t="shared" si="9"/>
        <v>0</v>
      </c>
      <c r="K75" s="37">
        <f t="shared" si="9"/>
        <v>0</v>
      </c>
      <c r="L75" s="37">
        <f t="shared" si="9"/>
        <v>0</v>
      </c>
      <c r="M75" s="37">
        <f t="shared" si="9"/>
        <v>0</v>
      </c>
      <c r="N75" s="40">
        <f t="shared" si="2"/>
        <v>0</v>
      </c>
    </row>
    <row r="76" spans="1:14" s="8" customFormat="1" ht="36.75" customHeight="1">
      <c r="A76" s="145"/>
      <c r="B76" s="119" t="s">
        <v>221</v>
      </c>
      <c r="C76" s="44">
        <f t="shared" si="3"/>
        <v>0</v>
      </c>
      <c r="D76" s="37"/>
      <c r="E76" s="37"/>
      <c r="F76" s="37">
        <v>-370</v>
      </c>
      <c r="G76" s="37"/>
      <c r="H76" s="44"/>
      <c r="I76" s="37"/>
      <c r="J76" s="37"/>
      <c r="K76" s="37"/>
      <c r="L76" s="39"/>
      <c r="M76" s="37"/>
      <c r="N76" s="40">
        <f t="shared" si="2"/>
        <v>0</v>
      </c>
    </row>
    <row r="77" spans="1:14" s="8" customFormat="1" ht="33.75" customHeight="1">
      <c r="A77" s="155" t="s">
        <v>84</v>
      </c>
      <c r="B77" s="150" t="s">
        <v>200</v>
      </c>
      <c r="C77" s="46">
        <f t="shared" si="3"/>
        <v>0</v>
      </c>
      <c r="D77" s="73">
        <f>D78</f>
        <v>-18750</v>
      </c>
      <c r="E77" s="73">
        <f>E78</f>
        <v>0</v>
      </c>
      <c r="F77" s="73">
        <f>F78</f>
        <v>0</v>
      </c>
      <c r="G77" s="73">
        <f>G78</f>
        <v>18750</v>
      </c>
      <c r="H77" s="52"/>
      <c r="I77" s="52"/>
      <c r="J77" s="52"/>
      <c r="K77" s="52"/>
      <c r="L77" s="69"/>
      <c r="M77" s="52"/>
      <c r="N77" s="46">
        <f t="shared" si="2"/>
        <v>0</v>
      </c>
    </row>
    <row r="78" spans="1:14" s="8" customFormat="1" ht="34.5" customHeight="1">
      <c r="A78" s="145" t="s">
        <v>85</v>
      </c>
      <c r="B78" s="148" t="s">
        <v>86</v>
      </c>
      <c r="C78" s="44">
        <f t="shared" si="3"/>
        <v>0</v>
      </c>
      <c r="D78" s="37">
        <f>D79</f>
        <v>-18750</v>
      </c>
      <c r="E78" s="37"/>
      <c r="F78" s="37"/>
      <c r="G78" s="37">
        <f>G79</f>
        <v>18750</v>
      </c>
      <c r="H78" s="44"/>
      <c r="I78" s="37"/>
      <c r="J78" s="37"/>
      <c r="K78" s="37"/>
      <c r="L78" s="39"/>
      <c r="M78" s="37"/>
      <c r="N78" s="40">
        <f t="shared" si="2"/>
        <v>0</v>
      </c>
    </row>
    <row r="79" spans="1:14" s="8" customFormat="1" ht="129" customHeight="1">
      <c r="A79" s="145" t="s">
        <v>88</v>
      </c>
      <c r="B79" s="151" t="s">
        <v>92</v>
      </c>
      <c r="C79" s="44">
        <f t="shared" si="3"/>
        <v>0</v>
      </c>
      <c r="D79" s="37">
        <v>-18750</v>
      </c>
      <c r="E79" s="37"/>
      <c r="F79" s="37"/>
      <c r="G79" s="37">
        <v>18750</v>
      </c>
      <c r="H79" s="44"/>
      <c r="I79" s="37"/>
      <c r="J79" s="37"/>
      <c r="K79" s="37"/>
      <c r="L79" s="39"/>
      <c r="M79" s="37"/>
      <c r="N79" s="40">
        <f t="shared" si="2"/>
        <v>0</v>
      </c>
    </row>
    <row r="80" spans="1:14" s="8" customFormat="1" ht="17.25" customHeight="1" hidden="1">
      <c r="A80" s="145"/>
      <c r="B80" s="151" t="s">
        <v>92</v>
      </c>
      <c r="C80" s="44">
        <f>D80</f>
        <v>0</v>
      </c>
      <c r="D80" s="37"/>
      <c r="E80" s="37"/>
      <c r="F80" s="37"/>
      <c r="G80" s="37"/>
      <c r="H80" s="44"/>
      <c r="I80" s="37"/>
      <c r="J80" s="37"/>
      <c r="K80" s="37"/>
      <c r="L80" s="39"/>
      <c r="M80" s="37"/>
      <c r="N80" s="40">
        <f t="shared" si="2"/>
        <v>0</v>
      </c>
    </row>
    <row r="81" spans="1:14" s="8" customFormat="1" ht="21.75" customHeight="1" hidden="1">
      <c r="A81" s="155" t="s">
        <v>96</v>
      </c>
      <c r="B81" s="139" t="s">
        <v>97</v>
      </c>
      <c r="C81" s="46" t="e">
        <f t="shared" si="3"/>
        <v>#REF!</v>
      </c>
      <c r="D81" s="52" t="e">
        <f>D82+#REF!</f>
        <v>#REF!</v>
      </c>
      <c r="E81" s="52" t="e">
        <f>E82+#REF!</f>
        <v>#REF!</v>
      </c>
      <c r="F81" s="52" t="e">
        <f>F82+#REF!</f>
        <v>#REF!</v>
      </c>
      <c r="G81" s="52" t="e">
        <f>G82+#REF!</f>
        <v>#REF!</v>
      </c>
      <c r="H81" s="52" t="e">
        <f>H82+#REF!</f>
        <v>#REF!</v>
      </c>
      <c r="I81" s="52" t="e">
        <f>I82+#REF!</f>
        <v>#REF!</v>
      </c>
      <c r="J81" s="52" t="e">
        <f>J82+#REF!</f>
        <v>#REF!</v>
      </c>
      <c r="K81" s="52" t="e">
        <f>K82+#REF!</f>
        <v>#REF!</v>
      </c>
      <c r="L81" s="52" t="e">
        <f>L82+#REF!</f>
        <v>#REF!</v>
      </c>
      <c r="M81" s="52" t="e">
        <f>M82+#REF!</f>
        <v>#REF!</v>
      </c>
      <c r="N81" s="46" t="e">
        <f t="shared" si="2"/>
        <v>#REF!</v>
      </c>
    </row>
    <row r="82" spans="1:14" s="8" customFormat="1" ht="39" customHeight="1" hidden="1">
      <c r="A82" s="145" t="s">
        <v>98</v>
      </c>
      <c r="B82" s="151" t="s">
        <v>99</v>
      </c>
      <c r="C82" s="44">
        <f t="shared" si="3"/>
        <v>0</v>
      </c>
      <c r="D82" s="37"/>
      <c r="E82" s="37"/>
      <c r="F82" s="37"/>
      <c r="G82" s="37"/>
      <c r="H82" s="44"/>
      <c r="I82" s="37"/>
      <c r="J82" s="37"/>
      <c r="K82" s="37"/>
      <c r="L82" s="39"/>
      <c r="M82" s="37"/>
      <c r="N82" s="40">
        <f t="shared" si="2"/>
        <v>0</v>
      </c>
    </row>
    <row r="83" spans="1:14" s="8" customFormat="1" ht="47.25" customHeight="1">
      <c r="A83" s="155" t="s">
        <v>96</v>
      </c>
      <c r="B83" s="150" t="s">
        <v>97</v>
      </c>
      <c r="C83" s="65">
        <f>C84</f>
        <v>-50000</v>
      </c>
      <c r="D83" s="65">
        <f>D84</f>
        <v>-50000</v>
      </c>
      <c r="E83" s="52">
        <f>E84</f>
        <v>0</v>
      </c>
      <c r="F83" s="52">
        <f>F84</f>
        <v>0</v>
      </c>
      <c r="G83" s="52">
        <f>G84</f>
        <v>0</v>
      </c>
      <c r="H83" s="65"/>
      <c r="I83" s="52"/>
      <c r="J83" s="52"/>
      <c r="K83" s="52"/>
      <c r="L83" s="69"/>
      <c r="M83" s="52"/>
      <c r="N83" s="46">
        <f t="shared" si="2"/>
        <v>-50000</v>
      </c>
    </row>
    <row r="84" spans="1:14" s="8" customFormat="1" ht="48" customHeight="1">
      <c r="A84" s="145" t="s">
        <v>87</v>
      </c>
      <c r="B84" s="151" t="s">
        <v>148</v>
      </c>
      <c r="C84" s="44">
        <f>D84+G84</f>
        <v>-50000</v>
      </c>
      <c r="D84" s="37">
        <v>-50000</v>
      </c>
      <c r="E84" s="37"/>
      <c r="F84" s="37"/>
      <c r="G84" s="37"/>
      <c r="H84" s="44"/>
      <c r="I84" s="37"/>
      <c r="J84" s="37"/>
      <c r="K84" s="37"/>
      <c r="L84" s="39"/>
      <c r="M84" s="37"/>
      <c r="N84" s="40">
        <f t="shared" si="2"/>
        <v>-50000</v>
      </c>
    </row>
    <row r="85" spans="1:14" s="8" customFormat="1" ht="48" customHeight="1">
      <c r="A85" s="145" t="s">
        <v>91</v>
      </c>
      <c r="B85" s="119" t="s">
        <v>209</v>
      </c>
      <c r="C85" s="44">
        <f>D85+G85</f>
        <v>-50000</v>
      </c>
      <c r="D85" s="37">
        <v>-50000</v>
      </c>
      <c r="E85" s="37"/>
      <c r="F85" s="37"/>
      <c r="G85" s="37"/>
      <c r="H85" s="44"/>
      <c r="I85" s="37"/>
      <c r="J85" s="37"/>
      <c r="K85" s="37"/>
      <c r="L85" s="39"/>
      <c r="M85" s="37"/>
      <c r="N85" s="40">
        <f t="shared" si="2"/>
        <v>-50000</v>
      </c>
    </row>
    <row r="86" spans="1:14" s="8" customFormat="1" ht="34.5" customHeight="1">
      <c r="A86" s="155" t="s">
        <v>67</v>
      </c>
      <c r="B86" s="144" t="s">
        <v>115</v>
      </c>
      <c r="C86" s="65">
        <f>C88+C89+C90+C91+C94+C87</f>
        <v>49000</v>
      </c>
      <c r="D86" s="65">
        <f aca="true" t="shared" si="10" ref="D86:N86">D88+D89+D90+D91+D94+D87</f>
        <v>-30410</v>
      </c>
      <c r="E86" s="65">
        <f t="shared" si="10"/>
        <v>0</v>
      </c>
      <c r="F86" s="65">
        <f t="shared" si="10"/>
        <v>-25153</v>
      </c>
      <c r="G86" s="65">
        <f t="shared" si="10"/>
        <v>79410</v>
      </c>
      <c r="H86" s="65">
        <f t="shared" si="10"/>
        <v>0</v>
      </c>
      <c r="I86" s="65">
        <f t="shared" si="10"/>
        <v>0</v>
      </c>
      <c r="J86" s="65">
        <f t="shared" si="10"/>
        <v>0</v>
      </c>
      <c r="K86" s="65">
        <f t="shared" si="10"/>
        <v>0</v>
      </c>
      <c r="L86" s="65">
        <f t="shared" si="10"/>
        <v>0</v>
      </c>
      <c r="M86" s="65">
        <f t="shared" si="10"/>
        <v>0</v>
      </c>
      <c r="N86" s="65">
        <f t="shared" si="10"/>
        <v>49000</v>
      </c>
    </row>
    <row r="87" spans="1:14" s="8" customFormat="1" ht="21.75" customHeight="1">
      <c r="A87" s="95" t="s">
        <v>228</v>
      </c>
      <c r="B87" s="149" t="s">
        <v>229</v>
      </c>
      <c r="C87" s="44">
        <f t="shared" si="3"/>
        <v>30000</v>
      </c>
      <c r="D87" s="66"/>
      <c r="E87" s="66"/>
      <c r="F87" s="66"/>
      <c r="G87" s="66">
        <v>30000</v>
      </c>
      <c r="H87" s="66"/>
      <c r="I87" s="66"/>
      <c r="J87" s="66"/>
      <c r="K87" s="66"/>
      <c r="L87" s="66"/>
      <c r="M87" s="66"/>
      <c r="N87" s="40">
        <f t="shared" si="2"/>
        <v>30000</v>
      </c>
    </row>
    <row r="88" spans="1:14" s="8" customFormat="1" ht="21.75" customHeight="1">
      <c r="A88" s="145" t="s">
        <v>54</v>
      </c>
      <c r="B88" s="148" t="s">
        <v>60</v>
      </c>
      <c r="C88" s="44">
        <f t="shared" si="3"/>
        <v>19000</v>
      </c>
      <c r="D88" s="37">
        <v>-30410</v>
      </c>
      <c r="E88" s="37"/>
      <c r="F88" s="37">
        <v>-18740</v>
      </c>
      <c r="G88" s="37">
        <f>19000+30410</f>
        <v>49410</v>
      </c>
      <c r="H88" s="38"/>
      <c r="I88" s="37"/>
      <c r="J88" s="37"/>
      <c r="K88" s="37"/>
      <c r="L88" s="37"/>
      <c r="M88" s="37"/>
      <c r="N88" s="40">
        <f t="shared" si="2"/>
        <v>19000</v>
      </c>
    </row>
    <row r="89" spans="1:14" s="8" customFormat="1" ht="21.75" customHeight="1">
      <c r="A89" s="145" t="s">
        <v>212</v>
      </c>
      <c r="B89" s="148" t="s">
        <v>214</v>
      </c>
      <c r="C89" s="44">
        <f t="shared" si="3"/>
        <v>0</v>
      </c>
      <c r="D89" s="37"/>
      <c r="E89" s="37"/>
      <c r="F89" s="37">
        <v>-1130</v>
      </c>
      <c r="G89" s="37"/>
      <c r="H89" s="38"/>
      <c r="I89" s="37"/>
      <c r="J89" s="37"/>
      <c r="K89" s="37"/>
      <c r="L89" s="37"/>
      <c r="M89" s="37"/>
      <c r="N89" s="40">
        <f t="shared" si="2"/>
        <v>0</v>
      </c>
    </row>
    <row r="90" spans="1:14" s="8" customFormat="1" ht="49.5" customHeight="1">
      <c r="A90" s="145" t="s">
        <v>213</v>
      </c>
      <c r="B90" s="148" t="s">
        <v>215</v>
      </c>
      <c r="C90" s="44">
        <f t="shared" si="3"/>
        <v>0</v>
      </c>
      <c r="D90" s="37"/>
      <c r="E90" s="37"/>
      <c r="F90" s="37">
        <v>-2100</v>
      </c>
      <c r="G90" s="37"/>
      <c r="H90" s="38"/>
      <c r="I90" s="37"/>
      <c r="J90" s="37"/>
      <c r="K90" s="37"/>
      <c r="L90" s="37"/>
      <c r="M90" s="37"/>
      <c r="N90" s="40">
        <f t="shared" si="2"/>
        <v>0</v>
      </c>
    </row>
    <row r="91" spans="1:14" s="8" customFormat="1" ht="34.5" customHeight="1">
      <c r="A91" s="145" t="s">
        <v>37</v>
      </c>
      <c r="B91" s="148" t="s">
        <v>38</v>
      </c>
      <c r="C91" s="44">
        <f t="shared" si="3"/>
        <v>1000</v>
      </c>
      <c r="D91" s="37">
        <v>1000</v>
      </c>
      <c r="E91" s="37"/>
      <c r="F91" s="37">
        <v>-3183</v>
      </c>
      <c r="G91" s="37"/>
      <c r="H91" s="38"/>
      <c r="I91" s="37"/>
      <c r="J91" s="37"/>
      <c r="K91" s="37"/>
      <c r="L91" s="37"/>
      <c r="M91" s="37"/>
      <c r="N91" s="40">
        <f t="shared" si="2"/>
        <v>1000</v>
      </c>
    </row>
    <row r="92" spans="1:14" s="8" customFormat="1" ht="24.75" customHeight="1" hidden="1">
      <c r="A92" s="145" t="s">
        <v>94</v>
      </c>
      <c r="B92" s="148" t="s">
        <v>95</v>
      </c>
      <c r="C92" s="44">
        <f t="shared" si="3"/>
        <v>0</v>
      </c>
      <c r="D92" s="37">
        <f>D93</f>
        <v>0</v>
      </c>
      <c r="E92" s="37"/>
      <c r="F92" s="37"/>
      <c r="G92" s="37"/>
      <c r="H92" s="38"/>
      <c r="I92" s="37"/>
      <c r="J92" s="37"/>
      <c r="K92" s="37"/>
      <c r="L92" s="37"/>
      <c r="M92" s="37"/>
      <c r="N92" s="40">
        <f t="shared" si="2"/>
        <v>0</v>
      </c>
    </row>
    <row r="93" spans="1:14" s="8" customFormat="1" ht="31.5" customHeight="1" hidden="1">
      <c r="A93" s="145" t="s">
        <v>91</v>
      </c>
      <c r="B93" s="148" t="s">
        <v>116</v>
      </c>
      <c r="C93" s="44">
        <f t="shared" si="3"/>
        <v>0</v>
      </c>
      <c r="D93" s="37"/>
      <c r="E93" s="37"/>
      <c r="F93" s="37"/>
      <c r="G93" s="37"/>
      <c r="H93" s="38"/>
      <c r="I93" s="37"/>
      <c r="J93" s="37"/>
      <c r="K93" s="37"/>
      <c r="L93" s="37"/>
      <c r="M93" s="37"/>
      <c r="N93" s="40">
        <f t="shared" si="2"/>
        <v>0</v>
      </c>
    </row>
    <row r="94" spans="1:14" s="8" customFormat="1" ht="36.75" customHeight="1">
      <c r="A94" s="145" t="s">
        <v>120</v>
      </c>
      <c r="B94" s="148" t="s">
        <v>160</v>
      </c>
      <c r="C94" s="44">
        <f t="shared" si="3"/>
        <v>-1000</v>
      </c>
      <c r="D94" s="37">
        <v>-1000</v>
      </c>
      <c r="E94" s="37"/>
      <c r="F94" s="37"/>
      <c r="G94" s="37"/>
      <c r="H94" s="38"/>
      <c r="I94" s="37"/>
      <c r="J94" s="37"/>
      <c r="K94" s="37"/>
      <c r="L94" s="37"/>
      <c r="M94" s="37"/>
      <c r="N94" s="40">
        <f>SUM(H94,C94)</f>
        <v>-1000</v>
      </c>
    </row>
    <row r="95" spans="1:14" s="8" customFormat="1" ht="49.5" customHeight="1">
      <c r="A95" s="155" t="s">
        <v>39</v>
      </c>
      <c r="B95" s="140" t="s">
        <v>40</v>
      </c>
      <c r="C95" s="126">
        <f t="shared" si="3"/>
        <v>16000</v>
      </c>
      <c r="D95" s="125">
        <f>SUM(D96:D99)</f>
        <v>16000</v>
      </c>
      <c r="E95" s="65">
        <f>SUM(E96:E99)</f>
        <v>0</v>
      </c>
      <c r="F95" s="127">
        <f>SUM(F96:F99)</f>
        <v>-17253.5</v>
      </c>
      <c r="G95" s="65">
        <f>SUM(G96:G99)</f>
        <v>0</v>
      </c>
      <c r="H95" s="65">
        <f>I95+L95</f>
        <v>0</v>
      </c>
      <c r="I95" s="65">
        <f>SUM(I96:I99)</f>
        <v>0</v>
      </c>
      <c r="J95" s="65">
        <f>SUM(J96:J99)</f>
        <v>0</v>
      </c>
      <c r="K95" s="65">
        <f>SUM(K96:K99)</f>
        <v>0</v>
      </c>
      <c r="L95" s="65">
        <f>SUM(L96:L99)</f>
        <v>0</v>
      </c>
      <c r="M95" s="65">
        <f>SUM(M96:M99)</f>
        <v>0</v>
      </c>
      <c r="N95" s="126">
        <f aca="true" t="shared" si="11" ref="N95:N118">SUM(H95,C95)</f>
        <v>16000</v>
      </c>
    </row>
    <row r="96" spans="1:14" s="8" customFormat="1" ht="35.25" customHeight="1">
      <c r="A96" s="145" t="s">
        <v>76</v>
      </c>
      <c r="B96" s="148" t="s">
        <v>77</v>
      </c>
      <c r="C96" s="117">
        <f t="shared" si="3"/>
        <v>24459.84</v>
      </c>
      <c r="D96" s="142">
        <f>16000+8459.84</f>
        <v>24459.84</v>
      </c>
      <c r="E96" s="66"/>
      <c r="F96" s="66"/>
      <c r="G96" s="66"/>
      <c r="H96" s="67"/>
      <c r="I96" s="37"/>
      <c r="J96" s="37"/>
      <c r="K96" s="37"/>
      <c r="L96" s="37"/>
      <c r="M96" s="37"/>
      <c r="N96" s="122">
        <f t="shared" si="11"/>
        <v>24459.84</v>
      </c>
    </row>
    <row r="97" spans="1:14" s="8" customFormat="1" ht="51.75" customHeight="1">
      <c r="A97" s="145" t="s">
        <v>47</v>
      </c>
      <c r="B97" s="148" t="s">
        <v>48</v>
      </c>
      <c r="C97" s="44"/>
      <c r="D97" s="66"/>
      <c r="E97" s="66"/>
      <c r="F97" s="143">
        <v>-13496.5</v>
      </c>
      <c r="G97" s="66"/>
      <c r="H97" s="67"/>
      <c r="I97" s="37"/>
      <c r="J97" s="37"/>
      <c r="K97" s="37"/>
      <c r="L97" s="37"/>
      <c r="M97" s="37"/>
      <c r="N97" s="40">
        <f t="shared" si="11"/>
        <v>0</v>
      </c>
    </row>
    <row r="98" spans="1:14" s="8" customFormat="1" ht="53.25" customHeight="1">
      <c r="A98" s="145" t="s">
        <v>70</v>
      </c>
      <c r="B98" s="148" t="s">
        <v>72</v>
      </c>
      <c r="C98" s="44">
        <f t="shared" si="3"/>
        <v>0</v>
      </c>
      <c r="D98" s="66"/>
      <c r="E98" s="66"/>
      <c r="F98" s="66">
        <v>-3757</v>
      </c>
      <c r="G98" s="66"/>
      <c r="H98" s="38"/>
      <c r="I98" s="37"/>
      <c r="J98" s="37"/>
      <c r="K98" s="37"/>
      <c r="L98" s="37"/>
      <c r="M98" s="37"/>
      <c r="N98" s="40">
        <f t="shared" si="11"/>
        <v>0</v>
      </c>
    </row>
    <row r="99" spans="1:14" s="8" customFormat="1" ht="19.5" customHeight="1">
      <c r="A99" s="145" t="s">
        <v>127</v>
      </c>
      <c r="B99" s="148" t="s">
        <v>95</v>
      </c>
      <c r="C99" s="117">
        <f t="shared" si="3"/>
        <v>-8459.84</v>
      </c>
      <c r="D99" s="142">
        <v>-8459.84</v>
      </c>
      <c r="E99" s="66"/>
      <c r="F99" s="66"/>
      <c r="G99" s="66"/>
      <c r="H99" s="38"/>
      <c r="I99" s="37"/>
      <c r="J99" s="37"/>
      <c r="K99" s="37"/>
      <c r="L99" s="37"/>
      <c r="M99" s="37"/>
      <c r="N99" s="122">
        <f t="shared" si="11"/>
        <v>-8459.84</v>
      </c>
    </row>
    <row r="100" spans="1:14" s="8" customFormat="1" ht="69.75" customHeight="1">
      <c r="A100" s="155" t="s">
        <v>89</v>
      </c>
      <c r="B100" s="140" t="s">
        <v>90</v>
      </c>
      <c r="C100" s="65">
        <f>C101</f>
        <v>0</v>
      </c>
      <c r="D100" s="65"/>
      <c r="E100" s="65"/>
      <c r="F100" s="65"/>
      <c r="G100" s="65"/>
      <c r="H100" s="65">
        <f aca="true" t="shared" si="12" ref="H100:M100">H101</f>
        <v>37400</v>
      </c>
      <c r="I100" s="65">
        <f t="shared" si="12"/>
        <v>0</v>
      </c>
      <c r="J100" s="65">
        <f t="shared" si="12"/>
        <v>0</v>
      </c>
      <c r="K100" s="65">
        <f t="shared" si="12"/>
        <v>0</v>
      </c>
      <c r="L100" s="65">
        <f t="shared" si="12"/>
        <v>37400</v>
      </c>
      <c r="M100" s="65">
        <f t="shared" si="12"/>
        <v>37400</v>
      </c>
      <c r="N100" s="73">
        <f t="shared" si="11"/>
        <v>37400</v>
      </c>
    </row>
    <row r="101" spans="1:14" s="8" customFormat="1" ht="96" customHeight="1">
      <c r="A101" s="145" t="s">
        <v>191</v>
      </c>
      <c r="B101" s="148" t="s">
        <v>192</v>
      </c>
      <c r="C101" s="117"/>
      <c r="D101" s="124"/>
      <c r="E101" s="37"/>
      <c r="F101" s="37"/>
      <c r="G101" s="37"/>
      <c r="H101" s="44">
        <f aca="true" t="shared" si="13" ref="H101:H106">I101+L101</f>
        <v>37400</v>
      </c>
      <c r="I101" s="37"/>
      <c r="J101" s="37"/>
      <c r="K101" s="37"/>
      <c r="L101" s="37">
        <f>M101</f>
        <v>37400</v>
      </c>
      <c r="M101" s="37">
        <v>37400</v>
      </c>
      <c r="N101" s="40">
        <f t="shared" si="11"/>
        <v>37400</v>
      </c>
    </row>
    <row r="102" spans="1:14" s="8" customFormat="1" ht="48.75" customHeight="1">
      <c r="A102" s="155" t="s">
        <v>74</v>
      </c>
      <c r="B102" s="140" t="s">
        <v>75</v>
      </c>
      <c r="C102" s="65">
        <f aca="true" t="shared" si="14" ref="C102:C111">D102+G102</f>
        <v>0</v>
      </c>
      <c r="D102" s="52">
        <f>D105</f>
        <v>0</v>
      </c>
      <c r="E102" s="52">
        <f aca="true" t="shared" si="15" ref="E102:J102">E105</f>
        <v>0</v>
      </c>
      <c r="F102" s="52">
        <f t="shared" si="15"/>
        <v>0</v>
      </c>
      <c r="G102" s="52">
        <f t="shared" si="15"/>
        <v>0</v>
      </c>
      <c r="H102" s="65">
        <f t="shared" si="13"/>
        <v>100000</v>
      </c>
      <c r="I102" s="65">
        <f t="shared" si="15"/>
        <v>0</v>
      </c>
      <c r="J102" s="65">
        <f t="shared" si="15"/>
        <v>0</v>
      </c>
      <c r="K102" s="65">
        <f>K105</f>
        <v>0</v>
      </c>
      <c r="L102" s="65">
        <f>L105+L106+L103</f>
        <v>100000</v>
      </c>
      <c r="M102" s="65">
        <f>M105+M106+M103</f>
        <v>100000</v>
      </c>
      <c r="N102" s="73">
        <f t="shared" si="11"/>
        <v>100000</v>
      </c>
    </row>
    <row r="103" spans="1:14" s="8" customFormat="1" ht="50.25" customHeight="1">
      <c r="A103" s="145" t="s">
        <v>194</v>
      </c>
      <c r="B103" s="141" t="s">
        <v>195</v>
      </c>
      <c r="C103" s="135"/>
      <c r="D103" s="105"/>
      <c r="E103" s="105"/>
      <c r="F103" s="134"/>
      <c r="G103" s="105"/>
      <c r="H103" s="105">
        <f t="shared" si="13"/>
        <v>100000</v>
      </c>
      <c r="I103" s="105"/>
      <c r="J103" s="105"/>
      <c r="K103" s="103"/>
      <c r="L103" s="103">
        <f>M103</f>
        <v>100000</v>
      </c>
      <c r="M103" s="103">
        <v>100000</v>
      </c>
      <c r="N103" s="40">
        <f t="shared" si="11"/>
        <v>100000</v>
      </c>
    </row>
    <row r="104" spans="1:14" s="8" customFormat="1" ht="112.5" customHeight="1">
      <c r="A104" s="145" t="s">
        <v>91</v>
      </c>
      <c r="B104" s="141" t="s">
        <v>197</v>
      </c>
      <c r="C104" s="135"/>
      <c r="D104" s="105"/>
      <c r="E104" s="105"/>
      <c r="F104" s="134"/>
      <c r="G104" s="105"/>
      <c r="H104" s="105">
        <f t="shared" si="13"/>
        <v>100000</v>
      </c>
      <c r="I104" s="105"/>
      <c r="J104" s="105"/>
      <c r="K104" s="103"/>
      <c r="L104" s="103">
        <v>100000</v>
      </c>
      <c r="M104" s="103">
        <v>100000</v>
      </c>
      <c r="N104" s="40">
        <f t="shared" si="11"/>
        <v>100000</v>
      </c>
    </row>
    <row r="105" spans="1:14" s="8" customFormat="1" ht="38.25" customHeight="1">
      <c r="A105" s="145" t="s">
        <v>179</v>
      </c>
      <c r="B105" s="148" t="s">
        <v>181</v>
      </c>
      <c r="C105" s="44"/>
      <c r="D105" s="37"/>
      <c r="E105" s="37"/>
      <c r="F105" s="37"/>
      <c r="G105" s="37"/>
      <c r="H105" s="44">
        <f t="shared" si="13"/>
        <v>-16000</v>
      </c>
      <c r="I105" s="37"/>
      <c r="J105" s="37"/>
      <c r="K105" s="37"/>
      <c r="L105" s="37">
        <v>-16000</v>
      </c>
      <c r="M105" s="37"/>
      <c r="N105" s="40">
        <f t="shared" si="11"/>
        <v>-16000</v>
      </c>
    </row>
    <row r="106" spans="1:18" s="8" customFormat="1" ht="46.5" customHeight="1">
      <c r="A106" s="145" t="s">
        <v>180</v>
      </c>
      <c r="B106" s="152" t="s">
        <v>182</v>
      </c>
      <c r="C106" s="44"/>
      <c r="D106" s="37"/>
      <c r="E106" s="37"/>
      <c r="F106" s="37"/>
      <c r="G106" s="37"/>
      <c r="H106" s="44">
        <f t="shared" si="13"/>
        <v>16000</v>
      </c>
      <c r="I106" s="37"/>
      <c r="J106" s="37"/>
      <c r="K106" s="37"/>
      <c r="L106" s="37">
        <v>16000</v>
      </c>
      <c r="M106" s="37"/>
      <c r="N106" s="40">
        <f t="shared" si="11"/>
        <v>16000</v>
      </c>
      <c r="R106" s="74"/>
    </row>
    <row r="107" spans="1:14" s="8" customFormat="1" ht="48.75" customHeight="1">
      <c r="A107" s="155" t="s">
        <v>78</v>
      </c>
      <c r="B107" s="144" t="s">
        <v>79</v>
      </c>
      <c r="C107" s="65">
        <f t="shared" si="14"/>
        <v>-170000</v>
      </c>
      <c r="D107" s="65">
        <f>D108</f>
        <v>-170000</v>
      </c>
      <c r="E107" s="52">
        <f aca="true" t="shared" si="16" ref="E107:M107">E108</f>
        <v>0</v>
      </c>
      <c r="F107" s="52">
        <f t="shared" si="16"/>
        <v>0</v>
      </c>
      <c r="G107" s="52">
        <f t="shared" si="16"/>
        <v>0</v>
      </c>
      <c r="H107" s="52">
        <f t="shared" si="16"/>
        <v>0</v>
      </c>
      <c r="I107" s="52">
        <f t="shared" si="16"/>
        <v>0</v>
      </c>
      <c r="J107" s="52">
        <f t="shared" si="16"/>
        <v>0</v>
      </c>
      <c r="K107" s="52">
        <f t="shared" si="16"/>
        <v>0</v>
      </c>
      <c r="L107" s="52">
        <f t="shared" si="16"/>
        <v>0</v>
      </c>
      <c r="M107" s="52">
        <f t="shared" si="16"/>
        <v>0</v>
      </c>
      <c r="N107" s="65">
        <f t="shared" si="11"/>
        <v>-170000</v>
      </c>
    </row>
    <row r="108" spans="1:14" s="8" customFormat="1" ht="63">
      <c r="A108" s="145" t="s">
        <v>80</v>
      </c>
      <c r="B108" s="152" t="s">
        <v>81</v>
      </c>
      <c r="C108" s="44">
        <f t="shared" si="14"/>
        <v>-170000</v>
      </c>
      <c r="D108" s="37">
        <f aca="true" t="shared" si="17" ref="D108:M108">D109+D110</f>
        <v>-170000</v>
      </c>
      <c r="E108" s="37">
        <f t="shared" si="17"/>
        <v>0</v>
      </c>
      <c r="F108" s="37">
        <f t="shared" si="17"/>
        <v>0</v>
      </c>
      <c r="G108" s="37">
        <f t="shared" si="17"/>
        <v>0</v>
      </c>
      <c r="H108" s="37">
        <f t="shared" si="17"/>
        <v>0</v>
      </c>
      <c r="I108" s="37">
        <f t="shared" si="17"/>
        <v>0</v>
      </c>
      <c r="J108" s="37">
        <f t="shared" si="17"/>
        <v>0</v>
      </c>
      <c r="K108" s="37">
        <f t="shared" si="17"/>
        <v>0</v>
      </c>
      <c r="L108" s="37">
        <f t="shared" si="17"/>
        <v>0</v>
      </c>
      <c r="M108" s="37">
        <f t="shared" si="17"/>
        <v>0</v>
      </c>
      <c r="N108" s="40">
        <f t="shared" si="11"/>
        <v>-170000</v>
      </c>
    </row>
    <row r="109" spans="1:14" s="8" customFormat="1" ht="47.25" customHeight="1">
      <c r="A109" s="145" t="s">
        <v>88</v>
      </c>
      <c r="B109" s="119" t="s">
        <v>82</v>
      </c>
      <c r="C109" s="44">
        <f t="shared" si="14"/>
        <v>-476600</v>
      </c>
      <c r="D109" s="37">
        <v>-476600</v>
      </c>
      <c r="E109" s="37"/>
      <c r="F109" s="37"/>
      <c r="G109" s="37"/>
      <c r="H109" s="38"/>
      <c r="I109" s="37"/>
      <c r="J109" s="37"/>
      <c r="K109" s="37"/>
      <c r="L109" s="37"/>
      <c r="M109" s="37"/>
      <c r="N109" s="40">
        <f t="shared" si="11"/>
        <v>-476600</v>
      </c>
    </row>
    <row r="110" spans="1:14" s="8" customFormat="1" ht="32.25" customHeight="1">
      <c r="A110" s="145"/>
      <c r="B110" s="152" t="s">
        <v>196</v>
      </c>
      <c r="C110" s="44">
        <f t="shared" si="14"/>
        <v>306600</v>
      </c>
      <c r="D110" s="37">
        <v>306600</v>
      </c>
      <c r="E110" s="37"/>
      <c r="F110" s="37"/>
      <c r="G110" s="37"/>
      <c r="H110" s="38"/>
      <c r="I110" s="37"/>
      <c r="J110" s="37"/>
      <c r="K110" s="37"/>
      <c r="L110" s="37"/>
      <c r="M110" s="37"/>
      <c r="N110" s="40">
        <f t="shared" si="11"/>
        <v>306600</v>
      </c>
    </row>
    <row r="111" spans="1:14" s="8" customFormat="1" ht="50.25" customHeight="1">
      <c r="A111" s="155" t="s">
        <v>104</v>
      </c>
      <c r="B111" s="144" t="s">
        <v>121</v>
      </c>
      <c r="C111" s="65">
        <f t="shared" si="14"/>
        <v>-280000</v>
      </c>
      <c r="D111" s="73">
        <f>D112+D114</f>
        <v>-295000</v>
      </c>
      <c r="E111" s="73">
        <f aca="true" t="shared" si="18" ref="E111:J111">E112+E114</f>
        <v>0</v>
      </c>
      <c r="F111" s="73">
        <f t="shared" si="18"/>
        <v>0</v>
      </c>
      <c r="G111" s="73">
        <f t="shared" si="18"/>
        <v>15000</v>
      </c>
      <c r="H111" s="73">
        <f t="shared" si="18"/>
        <v>0</v>
      </c>
      <c r="I111" s="73">
        <f t="shared" si="18"/>
        <v>0</v>
      </c>
      <c r="J111" s="73">
        <f t="shared" si="18"/>
        <v>0</v>
      </c>
      <c r="K111" s="73">
        <f aca="true" t="shared" si="19" ref="K111:M112">K112</f>
        <v>0</v>
      </c>
      <c r="L111" s="73">
        <f t="shared" si="19"/>
        <v>0</v>
      </c>
      <c r="M111" s="73">
        <f t="shared" si="19"/>
        <v>0</v>
      </c>
      <c r="N111" s="73">
        <f t="shared" si="11"/>
        <v>-280000</v>
      </c>
    </row>
    <row r="112" spans="1:14" s="8" customFormat="1" ht="33.75" customHeight="1">
      <c r="A112" s="145" t="s">
        <v>174</v>
      </c>
      <c r="B112" s="148" t="s">
        <v>176</v>
      </c>
      <c r="C112" s="44">
        <f>SUM(G112,D112)</f>
        <v>-240000</v>
      </c>
      <c r="D112" s="66">
        <f>D113</f>
        <v>-240000</v>
      </c>
      <c r="E112" s="66">
        <f aca="true" t="shared" si="20" ref="E112:J112">E113</f>
        <v>0</v>
      </c>
      <c r="F112" s="66">
        <f t="shared" si="20"/>
        <v>0</v>
      </c>
      <c r="G112" s="66">
        <f t="shared" si="20"/>
        <v>0</v>
      </c>
      <c r="H112" s="66">
        <f t="shared" si="20"/>
        <v>0</v>
      </c>
      <c r="I112" s="66">
        <f t="shared" si="20"/>
        <v>0</v>
      </c>
      <c r="J112" s="66">
        <f t="shared" si="20"/>
        <v>0</v>
      </c>
      <c r="K112" s="66">
        <f t="shared" si="19"/>
        <v>0</v>
      </c>
      <c r="L112" s="66">
        <f t="shared" si="19"/>
        <v>0</v>
      </c>
      <c r="M112" s="66">
        <f t="shared" si="19"/>
        <v>0</v>
      </c>
      <c r="N112" s="40">
        <f t="shared" si="11"/>
        <v>-240000</v>
      </c>
    </row>
    <row r="113" spans="1:14" s="8" customFormat="1" ht="63.75" customHeight="1">
      <c r="A113" s="153" t="s">
        <v>49</v>
      </c>
      <c r="B113" s="119" t="s">
        <v>175</v>
      </c>
      <c r="C113" s="44">
        <f>SUM(G113,D113)</f>
        <v>-240000</v>
      </c>
      <c r="D113" s="70">
        <v>-240000</v>
      </c>
      <c r="E113" s="67"/>
      <c r="F113" s="67"/>
      <c r="G113" s="70"/>
      <c r="H113" s="44"/>
      <c r="I113" s="67"/>
      <c r="J113" s="67"/>
      <c r="K113" s="67"/>
      <c r="L113" s="67"/>
      <c r="M113" s="67"/>
      <c r="N113" s="40">
        <f t="shared" si="11"/>
        <v>-240000</v>
      </c>
    </row>
    <row r="114" spans="1:14" s="8" customFormat="1" ht="35.25" customHeight="1">
      <c r="A114" s="153" t="s">
        <v>85</v>
      </c>
      <c r="B114" s="119" t="s">
        <v>178</v>
      </c>
      <c r="C114" s="44">
        <f>SUM(G114,D114)</f>
        <v>-40000</v>
      </c>
      <c r="D114" s="70">
        <f>D115</f>
        <v>-55000</v>
      </c>
      <c r="E114" s="70">
        <f aca="true" t="shared" si="21" ref="E114:K114">E115</f>
        <v>0</v>
      </c>
      <c r="F114" s="70">
        <f t="shared" si="21"/>
        <v>0</v>
      </c>
      <c r="G114" s="70">
        <f t="shared" si="21"/>
        <v>15000</v>
      </c>
      <c r="H114" s="70">
        <f t="shared" si="21"/>
        <v>0</v>
      </c>
      <c r="I114" s="70">
        <f t="shared" si="21"/>
        <v>0</v>
      </c>
      <c r="J114" s="70">
        <f t="shared" si="21"/>
        <v>0</v>
      </c>
      <c r="K114" s="70">
        <f t="shared" si="21"/>
        <v>0</v>
      </c>
      <c r="L114" s="67"/>
      <c r="M114" s="67"/>
      <c r="N114" s="40">
        <f t="shared" si="11"/>
        <v>-40000</v>
      </c>
    </row>
    <row r="115" spans="1:14" s="8" customFormat="1" ht="69" customHeight="1">
      <c r="A115" s="153" t="s">
        <v>91</v>
      </c>
      <c r="B115" s="119" t="s">
        <v>177</v>
      </c>
      <c r="C115" s="44">
        <f>SUM(G115,D115)</f>
        <v>-40000</v>
      </c>
      <c r="D115" s="70">
        <v>-55000</v>
      </c>
      <c r="E115" s="67"/>
      <c r="F115" s="67"/>
      <c r="G115" s="70">
        <v>15000</v>
      </c>
      <c r="H115" s="44"/>
      <c r="I115" s="67"/>
      <c r="J115" s="67"/>
      <c r="K115" s="67"/>
      <c r="L115" s="67"/>
      <c r="M115" s="67"/>
      <c r="N115" s="40">
        <f t="shared" si="11"/>
        <v>-40000</v>
      </c>
    </row>
    <row r="116" spans="1:14" s="8" customFormat="1" ht="33" customHeight="1">
      <c r="A116" s="156" t="s">
        <v>233</v>
      </c>
      <c r="B116" s="178" t="s">
        <v>227</v>
      </c>
      <c r="C116" s="65">
        <f>-35000-88066</f>
        <v>-123066</v>
      </c>
      <c r="D116" s="133"/>
      <c r="E116" s="46"/>
      <c r="F116" s="46"/>
      <c r="G116" s="133"/>
      <c r="H116" s="65"/>
      <c r="I116" s="46"/>
      <c r="J116" s="46"/>
      <c r="K116" s="46"/>
      <c r="L116" s="46"/>
      <c r="M116" s="46"/>
      <c r="N116" s="65">
        <f t="shared" si="11"/>
        <v>-123066</v>
      </c>
    </row>
    <row r="117" spans="1:14" s="8" customFormat="1" ht="33.75" customHeight="1">
      <c r="A117" s="156" t="s">
        <v>27</v>
      </c>
      <c r="B117" s="144" t="s">
        <v>8</v>
      </c>
      <c r="C117" s="65">
        <f>C118</f>
        <v>100000</v>
      </c>
      <c r="D117" s="65">
        <f aca="true" t="shared" si="22" ref="D117:M117">D118</f>
        <v>0</v>
      </c>
      <c r="E117" s="65">
        <f t="shared" si="22"/>
        <v>0</v>
      </c>
      <c r="F117" s="65">
        <f t="shared" si="22"/>
        <v>0</v>
      </c>
      <c r="G117" s="65">
        <f t="shared" si="22"/>
        <v>100000</v>
      </c>
      <c r="H117" s="65">
        <f t="shared" si="22"/>
        <v>0</v>
      </c>
      <c r="I117" s="65">
        <f t="shared" si="22"/>
        <v>0</v>
      </c>
      <c r="J117" s="65">
        <f t="shared" si="22"/>
        <v>0</v>
      </c>
      <c r="K117" s="65">
        <f t="shared" si="22"/>
        <v>0</v>
      </c>
      <c r="L117" s="65">
        <f t="shared" si="22"/>
        <v>0</v>
      </c>
      <c r="M117" s="65">
        <f t="shared" si="22"/>
        <v>0</v>
      </c>
      <c r="N117" s="65">
        <f t="shared" si="11"/>
        <v>100000</v>
      </c>
    </row>
    <row r="118" spans="1:14" s="8" customFormat="1" ht="63.75" customHeight="1">
      <c r="A118" s="132" t="s">
        <v>198</v>
      </c>
      <c r="B118" s="154" t="s">
        <v>199</v>
      </c>
      <c r="C118" s="44">
        <f>D118+G118</f>
        <v>100000</v>
      </c>
      <c r="D118" s="70"/>
      <c r="E118" s="67"/>
      <c r="F118" s="67"/>
      <c r="G118" s="70">
        <v>100000</v>
      </c>
      <c r="H118" s="44"/>
      <c r="I118" s="67"/>
      <c r="J118" s="67"/>
      <c r="K118" s="67"/>
      <c r="L118" s="67"/>
      <c r="M118" s="67"/>
      <c r="N118" s="40">
        <f t="shared" si="11"/>
        <v>100000</v>
      </c>
    </row>
    <row r="119" spans="1:16" s="45" customFormat="1" ht="25.5" customHeight="1">
      <c r="A119" s="91"/>
      <c r="B119" s="92" t="s">
        <v>26</v>
      </c>
      <c r="C119" s="93">
        <f>C38+C86+C95+C54+C102+C77+C107+C111+C17+C70+C83+C15+C100+C117+C72+C12+C116</f>
        <v>-350000</v>
      </c>
      <c r="D119" s="93">
        <f aca="true" t="shared" si="23" ref="D119:N119">D38+D86+D95+D54+D102+D77+D107+D111+D17+D70+D83+D15+D100+D117+D72+D12+D116</f>
        <v>-1335335</v>
      </c>
      <c r="E119" s="93">
        <f t="shared" si="23"/>
        <v>94420</v>
      </c>
      <c r="F119" s="163">
        <f t="shared" si="23"/>
        <v>-982468.5</v>
      </c>
      <c r="G119" s="93">
        <f t="shared" si="23"/>
        <v>1108401</v>
      </c>
      <c r="H119" s="93">
        <f t="shared" si="23"/>
        <v>137400</v>
      </c>
      <c r="I119" s="93">
        <f t="shared" si="23"/>
        <v>0</v>
      </c>
      <c r="J119" s="93">
        <f t="shared" si="23"/>
        <v>0</v>
      </c>
      <c r="K119" s="93">
        <f t="shared" si="23"/>
        <v>0</v>
      </c>
      <c r="L119" s="93">
        <f t="shared" si="23"/>
        <v>137400</v>
      </c>
      <c r="M119" s="93">
        <f t="shared" si="23"/>
        <v>137400</v>
      </c>
      <c r="N119" s="93">
        <f t="shared" si="23"/>
        <v>-212600</v>
      </c>
      <c r="P119" s="137"/>
    </row>
    <row r="120" spans="1:14" s="45" customFormat="1" ht="27" customHeight="1">
      <c r="A120" s="91"/>
      <c r="B120" s="116" t="s">
        <v>13</v>
      </c>
      <c r="C120" s="46">
        <f>C123+C125+C121</f>
        <v>435895</v>
      </c>
      <c r="D120" s="46">
        <f aca="true" t="shared" si="24" ref="D120:N120">D123+D125+D121</f>
        <v>535895</v>
      </c>
      <c r="E120" s="46">
        <f t="shared" si="24"/>
        <v>0</v>
      </c>
      <c r="F120" s="46">
        <f t="shared" si="24"/>
        <v>0</v>
      </c>
      <c r="G120" s="46">
        <f t="shared" si="24"/>
        <v>-100000</v>
      </c>
      <c r="H120" s="46">
        <f t="shared" si="24"/>
        <v>0</v>
      </c>
      <c r="I120" s="46">
        <f t="shared" si="24"/>
        <v>0</v>
      </c>
      <c r="J120" s="46">
        <f t="shared" si="24"/>
        <v>0</v>
      </c>
      <c r="K120" s="46">
        <f t="shared" si="24"/>
        <v>0</v>
      </c>
      <c r="L120" s="46">
        <f t="shared" si="24"/>
        <v>0</v>
      </c>
      <c r="M120" s="46">
        <f t="shared" si="24"/>
        <v>0</v>
      </c>
      <c r="N120" s="46">
        <f t="shared" si="24"/>
        <v>435895</v>
      </c>
    </row>
    <row r="121" spans="1:14" s="45" customFormat="1" ht="32.25" customHeight="1">
      <c r="A121" s="94" t="s">
        <v>105</v>
      </c>
      <c r="B121" s="150" t="s">
        <v>172</v>
      </c>
      <c r="C121" s="65">
        <f>D121+G121</f>
        <v>85895</v>
      </c>
      <c r="D121" s="46">
        <f>D122</f>
        <v>85895</v>
      </c>
      <c r="E121" s="46">
        <f aca="true" t="shared" si="25" ref="E121:M121">E122</f>
        <v>0</v>
      </c>
      <c r="F121" s="46">
        <f t="shared" si="25"/>
        <v>0</v>
      </c>
      <c r="G121" s="46">
        <f t="shared" si="25"/>
        <v>0</v>
      </c>
      <c r="H121" s="46">
        <f t="shared" si="25"/>
        <v>0</v>
      </c>
      <c r="I121" s="46">
        <f t="shared" si="25"/>
        <v>0</v>
      </c>
      <c r="J121" s="46">
        <f t="shared" si="25"/>
        <v>0</v>
      </c>
      <c r="K121" s="46">
        <f t="shared" si="25"/>
        <v>0</v>
      </c>
      <c r="L121" s="46">
        <f t="shared" si="25"/>
        <v>0</v>
      </c>
      <c r="M121" s="46">
        <f t="shared" si="25"/>
        <v>0</v>
      </c>
      <c r="N121" s="73">
        <f aca="true" t="shared" si="26" ref="N121:N126">SUM(H121,C121)</f>
        <v>85895</v>
      </c>
    </row>
    <row r="122" spans="1:14" s="45" customFormat="1" ht="183.75" customHeight="1">
      <c r="A122" s="166" t="s">
        <v>224</v>
      </c>
      <c r="B122" s="168" t="s">
        <v>225</v>
      </c>
      <c r="C122" s="44">
        <f>D122+G122</f>
        <v>85895</v>
      </c>
      <c r="D122" s="67">
        <v>85895</v>
      </c>
      <c r="E122" s="67"/>
      <c r="F122" s="167"/>
      <c r="G122" s="67"/>
      <c r="H122" s="67"/>
      <c r="I122" s="67"/>
      <c r="J122" s="67"/>
      <c r="K122" s="67"/>
      <c r="L122" s="67"/>
      <c r="M122" s="67"/>
      <c r="N122" s="40">
        <f t="shared" si="26"/>
        <v>85895</v>
      </c>
    </row>
    <row r="123" spans="1:14" s="45" customFormat="1" ht="48" customHeight="1">
      <c r="A123" s="94" t="s">
        <v>202</v>
      </c>
      <c r="B123" s="116" t="s">
        <v>203</v>
      </c>
      <c r="C123" s="65">
        <f>D123+G123</f>
        <v>-100000</v>
      </c>
      <c r="D123" s="133">
        <f>D124</f>
        <v>0</v>
      </c>
      <c r="E123" s="133">
        <f>E124</f>
        <v>0</v>
      </c>
      <c r="F123" s="164">
        <f>F124</f>
        <v>0</v>
      </c>
      <c r="G123" s="133">
        <f>G124</f>
        <v>-100000</v>
      </c>
      <c r="H123" s="133">
        <f aca="true" t="shared" si="27" ref="H123:M123">H124</f>
        <v>0</v>
      </c>
      <c r="I123" s="133">
        <f t="shared" si="27"/>
        <v>0</v>
      </c>
      <c r="J123" s="133">
        <f t="shared" si="27"/>
        <v>0</v>
      </c>
      <c r="K123" s="133">
        <f t="shared" si="27"/>
        <v>0</v>
      </c>
      <c r="L123" s="133">
        <f t="shared" si="27"/>
        <v>0</v>
      </c>
      <c r="M123" s="133">
        <f t="shared" si="27"/>
        <v>0</v>
      </c>
      <c r="N123" s="73">
        <f t="shared" si="26"/>
        <v>-100000</v>
      </c>
    </row>
    <row r="124" spans="1:14" s="45" customFormat="1" ht="96.75" customHeight="1">
      <c r="A124" s="85" t="s">
        <v>201</v>
      </c>
      <c r="B124" s="136" t="s">
        <v>204</v>
      </c>
      <c r="C124" s="44">
        <f>D124+G124</f>
        <v>-100000</v>
      </c>
      <c r="D124" s="70"/>
      <c r="E124" s="70"/>
      <c r="F124" s="70"/>
      <c r="G124" s="70">
        <v>-100000</v>
      </c>
      <c r="H124" s="67"/>
      <c r="I124" s="67"/>
      <c r="J124" s="67"/>
      <c r="K124" s="67"/>
      <c r="L124" s="67"/>
      <c r="M124" s="67"/>
      <c r="N124" s="40">
        <f t="shared" si="26"/>
        <v>-100000</v>
      </c>
    </row>
    <row r="125" spans="1:14" s="45" customFormat="1" ht="33" customHeight="1">
      <c r="A125" s="94" t="s">
        <v>27</v>
      </c>
      <c r="B125" s="116" t="s">
        <v>8</v>
      </c>
      <c r="C125" s="46">
        <f>C126</f>
        <v>450000</v>
      </c>
      <c r="D125" s="46">
        <f aca="true" t="shared" si="28" ref="D125:M125">D126</f>
        <v>450000</v>
      </c>
      <c r="E125" s="46">
        <f t="shared" si="28"/>
        <v>0</v>
      </c>
      <c r="F125" s="46">
        <f t="shared" si="28"/>
        <v>0</v>
      </c>
      <c r="G125" s="46">
        <f t="shared" si="28"/>
        <v>0</v>
      </c>
      <c r="H125" s="46">
        <f t="shared" si="28"/>
        <v>0</v>
      </c>
      <c r="I125" s="46">
        <f t="shared" si="28"/>
        <v>0</v>
      </c>
      <c r="J125" s="46">
        <f t="shared" si="28"/>
        <v>0</v>
      </c>
      <c r="K125" s="46">
        <f t="shared" si="28"/>
        <v>0</v>
      </c>
      <c r="L125" s="46">
        <f t="shared" si="28"/>
        <v>0</v>
      </c>
      <c r="M125" s="46">
        <f t="shared" si="28"/>
        <v>0</v>
      </c>
      <c r="N125" s="73">
        <f t="shared" si="26"/>
        <v>450000</v>
      </c>
    </row>
    <row r="126" spans="1:14" ht="33.75" customHeight="1">
      <c r="A126" s="95" t="s">
        <v>184</v>
      </c>
      <c r="B126" s="90" t="s">
        <v>207</v>
      </c>
      <c r="C126" s="44">
        <f>SUM(G126,D126)</f>
        <v>450000</v>
      </c>
      <c r="D126" s="39">
        <v>450000</v>
      </c>
      <c r="E126" s="40"/>
      <c r="F126" s="40"/>
      <c r="G126" s="66"/>
      <c r="H126" s="44">
        <f>I126+L126</f>
        <v>0</v>
      </c>
      <c r="I126" s="40"/>
      <c r="J126" s="40"/>
      <c r="K126" s="40"/>
      <c r="L126" s="66"/>
      <c r="M126" s="66"/>
      <c r="N126" s="40">
        <f t="shared" si="26"/>
        <v>450000</v>
      </c>
    </row>
    <row r="127" spans="1:14" s="45" customFormat="1" ht="33" customHeight="1">
      <c r="A127" s="96"/>
      <c r="B127" s="97" t="s">
        <v>31</v>
      </c>
      <c r="C127" s="93">
        <f>C119+C120</f>
        <v>85895</v>
      </c>
      <c r="D127" s="93">
        <f aca="true" t="shared" si="29" ref="D127:N127">D119+D120</f>
        <v>-799440</v>
      </c>
      <c r="E127" s="93">
        <f t="shared" si="29"/>
        <v>94420</v>
      </c>
      <c r="F127" s="163">
        <f t="shared" si="29"/>
        <v>-982468.5</v>
      </c>
      <c r="G127" s="93">
        <f t="shared" si="29"/>
        <v>1008401</v>
      </c>
      <c r="H127" s="93">
        <f t="shared" si="29"/>
        <v>137400</v>
      </c>
      <c r="I127" s="93">
        <f t="shared" si="29"/>
        <v>0</v>
      </c>
      <c r="J127" s="93">
        <f t="shared" si="29"/>
        <v>0</v>
      </c>
      <c r="K127" s="93">
        <f t="shared" si="29"/>
        <v>0</v>
      </c>
      <c r="L127" s="93">
        <f>L119+L120</f>
        <v>137400</v>
      </c>
      <c r="M127" s="93">
        <f t="shared" si="29"/>
        <v>137400</v>
      </c>
      <c r="N127" s="93">
        <f t="shared" si="29"/>
        <v>223295</v>
      </c>
    </row>
    <row r="128" spans="1:14" ht="11.25" customHeight="1">
      <c r="A128" s="30"/>
      <c r="C128" s="4"/>
      <c r="D128" s="2"/>
      <c r="E128" s="2"/>
      <c r="F128" s="2"/>
      <c r="G128" s="2"/>
      <c r="H128" s="6"/>
      <c r="I128" s="2"/>
      <c r="J128" s="2"/>
      <c r="K128" s="2"/>
      <c r="L128" s="2"/>
      <c r="M128" s="2"/>
      <c r="N128" s="4"/>
    </row>
    <row r="129" spans="1:14" ht="15" customHeight="1">
      <c r="A129" s="15"/>
      <c r="B129" s="18"/>
      <c r="C129" s="4"/>
      <c r="D129" s="2"/>
      <c r="E129" s="2"/>
      <c r="F129" s="2"/>
      <c r="G129" s="2"/>
      <c r="H129" s="6"/>
      <c r="I129" s="2"/>
      <c r="J129" s="2"/>
      <c r="K129" s="19"/>
      <c r="L129" s="2"/>
      <c r="M129" s="2"/>
      <c r="N129" s="50"/>
    </row>
    <row r="130" spans="1:14" ht="37.5">
      <c r="A130" s="16"/>
      <c r="B130" s="183" t="s">
        <v>66</v>
      </c>
      <c r="C130" s="183"/>
      <c r="D130" s="183"/>
      <c r="E130" s="23"/>
      <c r="G130" s="28"/>
      <c r="H130" s="29"/>
      <c r="I130" s="28"/>
      <c r="J130" s="28"/>
      <c r="K130" s="24" t="s">
        <v>61</v>
      </c>
      <c r="L130" s="28"/>
      <c r="M130" s="2"/>
      <c r="N130" s="4"/>
    </row>
    <row r="131" spans="1:14" ht="12.75">
      <c r="A131" s="3"/>
      <c r="C131" s="4"/>
      <c r="D131" s="2"/>
      <c r="E131" s="2"/>
      <c r="F131" s="2"/>
      <c r="G131" s="2"/>
      <c r="H131" s="6"/>
      <c r="I131" s="2"/>
      <c r="J131" s="2"/>
      <c r="K131" s="2"/>
      <c r="L131" s="2"/>
      <c r="M131" s="2"/>
      <c r="N131" s="4"/>
    </row>
    <row r="132" spans="1:3" ht="15">
      <c r="A132" s="15"/>
      <c r="C132" s="63"/>
    </row>
    <row r="133" spans="1:3" ht="13.5" thickBot="1">
      <c r="A133" s="15"/>
      <c r="C133" s="35"/>
    </row>
    <row r="134" spans="1:14" ht="12.75">
      <c r="A134" s="15"/>
      <c r="B134" s="53" t="s">
        <v>29</v>
      </c>
      <c r="C134" s="54">
        <f>C119-'додаток 2'!C62</f>
        <v>0</v>
      </c>
      <c r="D134" s="55">
        <f>D119-'додаток 2'!D62</f>
        <v>0</v>
      </c>
      <c r="E134" s="55">
        <f>E119-'додаток 2'!E62</f>
        <v>0</v>
      </c>
      <c r="F134" s="55">
        <f>F119-'додаток 2'!F62</f>
        <v>0</v>
      </c>
      <c r="G134" s="55">
        <f>G119-'додаток 2'!G62</f>
        <v>0</v>
      </c>
      <c r="H134" s="56">
        <f>H119-'додаток 2'!H62</f>
        <v>0</v>
      </c>
      <c r="I134" s="55">
        <f>I119-'додаток 2'!I62</f>
        <v>0</v>
      </c>
      <c r="J134" s="55">
        <f>J119-'додаток 2'!J62</f>
        <v>0</v>
      </c>
      <c r="K134" s="55">
        <f>K119-'додаток 2'!K62</f>
        <v>0</v>
      </c>
      <c r="L134" s="55">
        <f>L119-'додаток 2'!L62</f>
        <v>0</v>
      </c>
      <c r="M134" s="55">
        <f>M119-'додаток 2'!M62</f>
        <v>0</v>
      </c>
      <c r="N134" s="57">
        <f>N119-'додаток 2'!N62</f>
        <v>0</v>
      </c>
    </row>
    <row r="135" spans="1:14" ht="13.5" thickBot="1">
      <c r="A135" s="15"/>
      <c r="B135" s="58" t="s">
        <v>28</v>
      </c>
      <c r="C135" s="59">
        <f>C127-'додаток 2'!C67</f>
        <v>0</v>
      </c>
      <c r="D135" s="60">
        <f>D127-'додаток 2'!D67</f>
        <v>0</v>
      </c>
      <c r="E135" s="60">
        <f>E127-'додаток 2'!E67</f>
        <v>0</v>
      </c>
      <c r="F135" s="60">
        <f>F127-'додаток 2'!F67</f>
        <v>0</v>
      </c>
      <c r="G135" s="60">
        <f>G127-'додаток 2'!G67</f>
        <v>0</v>
      </c>
      <c r="H135" s="61">
        <f>H127-'додаток 2'!H67</f>
        <v>0</v>
      </c>
      <c r="I135" s="60">
        <f>I127-'додаток 2'!I67</f>
        <v>0</v>
      </c>
      <c r="J135" s="60">
        <f>J127-'додаток 2'!J67</f>
        <v>0</v>
      </c>
      <c r="K135" s="60">
        <f>K127-'додаток 2'!K67</f>
        <v>0</v>
      </c>
      <c r="L135" s="60">
        <f>L127-'додаток 2'!L67</f>
        <v>0</v>
      </c>
      <c r="M135" s="60">
        <f>M127-'додаток 2'!M67</f>
        <v>0</v>
      </c>
      <c r="N135" s="62">
        <f>N127-'додаток 2'!N67</f>
        <v>0</v>
      </c>
    </row>
    <row r="136" spans="1:14" ht="12.75">
      <c r="A136" s="15"/>
      <c r="B136" s="12" t="s">
        <v>30</v>
      </c>
      <c r="C136" s="49"/>
      <c r="D136" s="49"/>
      <c r="E136" s="49"/>
      <c r="F136" s="49"/>
      <c r="G136" s="49"/>
      <c r="H136" s="49">
        <f>H127-'[1]додаток 1уточ.'!$D$17</f>
        <v>0</v>
      </c>
      <c r="I136" s="49"/>
      <c r="J136" s="49"/>
      <c r="K136" s="49"/>
      <c r="L136" s="49">
        <f>L127-'[1]додаток 1уточ.'!$D$17</f>
        <v>0</v>
      </c>
      <c r="M136" s="49">
        <f>M127-'[1]додаток 1уточ.'!$D$17</f>
        <v>0</v>
      </c>
      <c r="N136" s="49">
        <f>N127-'[1]додаток 1уточ.'!$F$17</f>
        <v>0</v>
      </c>
    </row>
    <row r="137" spans="1:5" ht="16.5">
      <c r="A137" s="15"/>
      <c r="D137" s="71"/>
      <c r="E137" s="115"/>
    </row>
    <row r="138" ht="12.75">
      <c r="A138" s="15"/>
    </row>
    <row r="139" spans="1:7" ht="16.5">
      <c r="A139" s="15"/>
      <c r="C139" s="49"/>
      <c r="E139" s="115"/>
      <c r="G139" s="71"/>
    </row>
    <row r="140" spans="1:3" ht="12.75">
      <c r="A140" s="15"/>
      <c r="C140" s="72"/>
    </row>
    <row r="141" spans="1:5" ht="12.75">
      <c r="A141" s="15"/>
      <c r="C141" s="49"/>
      <c r="D141" s="71"/>
      <c r="E141" s="71"/>
    </row>
    <row r="142" spans="1:5" ht="12.75">
      <c r="A142" s="15"/>
      <c r="C142" s="49"/>
      <c r="E142" s="71"/>
    </row>
    <row r="143" spans="1:14" ht="12.75">
      <c r="A143" s="15"/>
      <c r="C143" s="49">
        <f>C127-'додаток 2'!C67</f>
        <v>0</v>
      </c>
      <c r="D143">
        <f>D127-'додаток 2'!D67</f>
        <v>0</v>
      </c>
      <c r="E143">
        <f>E127-'додаток 2'!E67</f>
        <v>0</v>
      </c>
      <c r="F143">
        <f>F127-'додаток 2'!F67</f>
        <v>0</v>
      </c>
      <c r="G143">
        <f>G127-'додаток 2'!G67</f>
        <v>0</v>
      </c>
      <c r="H143" s="5">
        <f>H127-'додаток 2'!H67</f>
        <v>0</v>
      </c>
      <c r="I143">
        <f>I127-'додаток 2'!I67</f>
        <v>0</v>
      </c>
      <c r="J143">
        <f>J127-'додаток 2'!J67</f>
        <v>0</v>
      </c>
      <c r="K143">
        <f>K127-'додаток 2'!K67</f>
        <v>0</v>
      </c>
      <c r="L143">
        <f>L127-'додаток 2'!L67</f>
        <v>0</v>
      </c>
      <c r="M143">
        <f>M127-'додаток 2'!M67</f>
        <v>0</v>
      </c>
      <c r="N143" s="1">
        <f>N127-'додаток 2'!N67</f>
        <v>0</v>
      </c>
    </row>
    <row r="144" ht="12.75">
      <c r="A144" s="15"/>
    </row>
    <row r="145" spans="1:5" ht="12.75">
      <c r="A145" s="15"/>
      <c r="E145" s="71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</sheetData>
  <mergeCells count="17">
    <mergeCell ref="N7:N10"/>
    <mergeCell ref="D8:G8"/>
    <mergeCell ref="C8:C10"/>
    <mergeCell ref="E9:F9"/>
    <mergeCell ref="D9:D10"/>
    <mergeCell ref="G9:G10"/>
    <mergeCell ref="H8:H10"/>
    <mergeCell ref="I9:I10"/>
    <mergeCell ref="J9:K9"/>
    <mergeCell ref="L9:L10"/>
    <mergeCell ref="B5:L5"/>
    <mergeCell ref="A7:A9"/>
    <mergeCell ref="B130:D130"/>
    <mergeCell ref="C7:G7"/>
    <mergeCell ref="H7:M7"/>
    <mergeCell ref="M9:M10"/>
    <mergeCell ref="I8:L8"/>
  </mergeCells>
  <printOptions horizontalCentered="1"/>
  <pageMargins left="0.7874015748031497" right="0.1968503937007874" top="0.2362204724409449" bottom="0.1968503937007874" header="0.2755905511811024" footer="0.2362204724409449"/>
  <pageSetup horizontalDpi="600" verticalDpi="600" orientation="landscape" paperSize="9" scale="60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69"/>
  <sheetViews>
    <sheetView showZeros="0" view="pageBreakPreview" zoomScale="75" zoomScaleNormal="80" zoomScaleSheetLayoutView="75" workbookViewId="0" topLeftCell="A2">
      <pane ySplit="11" topLeftCell="BM34" activePane="bottomLeft" state="frozen"/>
      <selection pane="topLeft" activeCell="A2" sqref="A2"/>
      <selection pane="bottomLeft" activeCell="G37" sqref="G37"/>
    </sheetView>
  </sheetViews>
  <sheetFormatPr defaultColWidth="9.33203125" defaultRowHeight="12.75"/>
  <cols>
    <col min="1" max="1" width="10" style="9" customWidth="1"/>
    <col min="2" max="2" width="39.16015625" style="11" customWidth="1"/>
    <col min="3" max="3" width="18.66015625" style="10" customWidth="1"/>
    <col min="4" max="4" width="18.83203125" style="7" customWidth="1"/>
    <col min="5" max="7" width="16.83203125" style="7" customWidth="1"/>
    <col min="8" max="8" width="15.5" style="10" customWidth="1"/>
    <col min="9" max="9" width="15.33203125" style="7" customWidth="1"/>
    <col min="10" max="10" width="14.5" style="7" customWidth="1"/>
    <col min="11" max="11" width="15.66015625" style="7" customWidth="1"/>
    <col min="12" max="12" width="13.83203125" style="7" customWidth="1"/>
    <col min="13" max="13" width="16.16015625" style="7" customWidth="1"/>
    <col min="14" max="14" width="17.66015625" style="10" customWidth="1"/>
    <col min="15" max="16384" width="9.33203125" style="7" customWidth="1"/>
  </cols>
  <sheetData>
    <row r="6" spans="1:14" ht="25.5" customHeight="1">
      <c r="A6" s="189" t="s">
        <v>73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</row>
    <row r="7" spans="1:14" ht="26.25" customHeight="1">
      <c r="A7" s="189" t="s">
        <v>1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</row>
    <row r="8" ht="15.75" customHeight="1">
      <c r="N8" s="36" t="s">
        <v>22</v>
      </c>
    </row>
    <row r="9" spans="1:14" ht="27.75" customHeight="1">
      <c r="A9" s="191" t="s">
        <v>15</v>
      </c>
      <c r="B9" s="196" t="s">
        <v>14</v>
      </c>
      <c r="C9" s="184" t="s">
        <v>4</v>
      </c>
      <c r="D9" s="184"/>
      <c r="E9" s="184"/>
      <c r="F9" s="184"/>
      <c r="G9" s="184"/>
      <c r="H9" s="184" t="s">
        <v>6</v>
      </c>
      <c r="I9" s="184"/>
      <c r="J9" s="184"/>
      <c r="K9" s="184"/>
      <c r="L9" s="184"/>
      <c r="M9" s="184"/>
      <c r="N9" s="186" t="s">
        <v>3</v>
      </c>
    </row>
    <row r="10" spans="1:14" ht="22.5" customHeight="1">
      <c r="A10" s="191"/>
      <c r="B10" s="196"/>
      <c r="C10" s="184" t="s">
        <v>5</v>
      </c>
      <c r="D10" s="184" t="s">
        <v>9</v>
      </c>
      <c r="E10" s="184"/>
      <c r="F10" s="184"/>
      <c r="G10" s="184"/>
      <c r="H10" s="184" t="s">
        <v>5</v>
      </c>
      <c r="I10" s="184" t="s">
        <v>9</v>
      </c>
      <c r="J10" s="184"/>
      <c r="K10" s="184"/>
      <c r="L10" s="184"/>
      <c r="M10" s="184"/>
      <c r="N10" s="186"/>
    </row>
    <row r="11" spans="1:14" ht="22.5" customHeight="1">
      <c r="A11" s="191"/>
      <c r="B11" s="196"/>
      <c r="C11" s="184"/>
      <c r="D11" s="188" t="s">
        <v>7</v>
      </c>
      <c r="E11" s="184" t="s">
        <v>10</v>
      </c>
      <c r="F11" s="184"/>
      <c r="G11" s="185" t="s">
        <v>18</v>
      </c>
      <c r="H11" s="184"/>
      <c r="I11" s="188" t="s">
        <v>20</v>
      </c>
      <c r="J11" s="184" t="s">
        <v>10</v>
      </c>
      <c r="K11" s="184"/>
      <c r="L11" s="185" t="s">
        <v>18</v>
      </c>
      <c r="M11" s="185" t="s">
        <v>21</v>
      </c>
      <c r="N11" s="186"/>
    </row>
    <row r="12" spans="1:14" ht="64.5" customHeight="1">
      <c r="A12" s="191"/>
      <c r="B12" s="196"/>
      <c r="C12" s="192"/>
      <c r="D12" s="193"/>
      <c r="E12" s="98" t="s">
        <v>16</v>
      </c>
      <c r="F12" s="98" t="s">
        <v>17</v>
      </c>
      <c r="G12" s="194"/>
      <c r="H12" s="192"/>
      <c r="I12" s="193"/>
      <c r="J12" s="98" t="s">
        <v>16</v>
      </c>
      <c r="K12" s="98" t="s">
        <v>17</v>
      </c>
      <c r="L12" s="194"/>
      <c r="M12" s="194"/>
      <c r="N12" s="190"/>
    </row>
    <row r="13" spans="1:14" s="20" customFormat="1" ht="21.75" customHeight="1">
      <c r="A13" s="99">
        <v>1</v>
      </c>
      <c r="B13" s="99">
        <v>2</v>
      </c>
      <c r="C13" s="83">
        <v>3</v>
      </c>
      <c r="D13" s="84">
        <v>4</v>
      </c>
      <c r="E13" s="84">
        <v>5</v>
      </c>
      <c r="F13" s="84">
        <v>6</v>
      </c>
      <c r="G13" s="84">
        <v>7</v>
      </c>
      <c r="H13" s="83" t="s">
        <v>19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3" t="s">
        <v>2</v>
      </c>
    </row>
    <row r="14" spans="1:15" ht="26.25" customHeight="1">
      <c r="A14" s="100" t="s">
        <v>64</v>
      </c>
      <c r="B14" s="157" t="s">
        <v>65</v>
      </c>
      <c r="C14" s="51">
        <f aca="true" t="shared" si="0" ref="C14:C30">D14+G14</f>
        <v>-427048</v>
      </c>
      <c r="D14" s="51">
        <f>'додаток 3'!D18+'додаток 3'!D19+'додаток 3'!D20+'додаток 3'!D21+'додаток 3'!D22+'додаток 3'!D23+'додаток 3'!D24+'додаток 3'!D25+'додаток 3'!D32+'додаток 3'!D33+'додаток 3'!D34+'додаток 3'!D35+'додаток 3'!D39+'додаток 3'!D40+'додаток 3'!D69+'додаток 3'!D94</f>
        <v>-667448</v>
      </c>
      <c r="E14" s="51">
        <f>'додаток 3'!E18+'додаток 3'!E19+'додаток 3'!E20+'додаток 3'!E21+'додаток 3'!E22+'додаток 3'!E23+'додаток 3'!E24+'додаток 3'!E25+'додаток 3'!E32+'додаток 3'!E33+'додаток 3'!E34+'додаток 3'!E35+'додаток 3'!E39+'додаток 3'!E40+'додаток 3'!E69+'додаток 3'!E94</f>
        <v>-67260</v>
      </c>
      <c r="F14" s="51">
        <f>'додаток 3'!F18+'додаток 3'!F19+'додаток 3'!F20+'додаток 3'!F21+'додаток 3'!F22+'додаток 3'!F23+'додаток 3'!F24+'додаток 3'!F25+'додаток 3'!F32+'додаток 3'!F33+'додаток 3'!F34+'додаток 3'!F35+'додаток 3'!F39+'додаток 3'!F40+'додаток 3'!F69+'додаток 3'!F94</f>
        <v>-425311</v>
      </c>
      <c r="G14" s="51">
        <f>'додаток 3'!G18+'додаток 3'!G19+'додаток 3'!G20+'додаток 3'!G21+'додаток 3'!G22+'додаток 3'!G23+'додаток 3'!G24+'додаток 3'!G25+'додаток 3'!G32+'додаток 3'!G33+'додаток 3'!G34+'додаток 3'!G35+'додаток 3'!G39+'додаток 3'!G40+'додаток 3'!G69+'додаток 3'!G94</f>
        <v>240400</v>
      </c>
      <c r="H14" s="123">
        <f>'додаток 3'!H17+'додаток 3'!H39+'додаток 3'!H40-'додаток 3'!H36-'додаток 3'!H37+'додаток 3'!H69+'додаток 3'!H94</f>
        <v>0</v>
      </c>
      <c r="I14" s="123">
        <f>'додаток 3'!I17+'додаток 3'!I39+'додаток 3'!I40-'додаток 3'!I36-'додаток 3'!I37+'додаток 3'!I69+'додаток 3'!I94</f>
        <v>0</v>
      </c>
      <c r="J14" s="123">
        <f>'додаток 3'!J17+'додаток 3'!J39+'додаток 3'!J40-'додаток 3'!J36-'додаток 3'!J37+'додаток 3'!J69+'додаток 3'!J94</f>
        <v>0</v>
      </c>
      <c r="K14" s="123">
        <f>'додаток 3'!K17+'додаток 3'!K39+'додаток 3'!K40-'додаток 3'!K36-'додаток 3'!K37+'додаток 3'!K69+'додаток 3'!K94</f>
        <v>0</v>
      </c>
      <c r="L14" s="123">
        <f>'додаток 3'!L17+'додаток 3'!L39+'додаток 3'!L40-'додаток 3'!L36-'додаток 3'!L37+'додаток 3'!L69+'додаток 3'!L94</f>
        <v>0</v>
      </c>
      <c r="M14" s="123">
        <f>'додаток 3'!M17+'додаток 3'!M39+'додаток 3'!M40-'додаток 3'!M36-'додаток 3'!M37+'додаток 3'!M69+'додаток 3'!M94</f>
        <v>0</v>
      </c>
      <c r="N14" s="120">
        <f aca="true" t="shared" si="1" ref="N14:N61">H14+C14</f>
        <v>-427048</v>
      </c>
      <c r="O14" s="33"/>
    </row>
    <row r="15" spans="1:15" ht="27" customHeight="1">
      <c r="A15" s="100" t="s">
        <v>34</v>
      </c>
      <c r="B15" s="157" t="s">
        <v>210</v>
      </c>
      <c r="C15" s="51">
        <f t="shared" si="0"/>
        <v>447306</v>
      </c>
      <c r="D15" s="51">
        <f>'додаток 3'!D38-'додаток 3'!D39-'додаток 3'!D40</f>
        <v>248840</v>
      </c>
      <c r="E15" s="51">
        <f>'додаток 3'!E38-'додаток 3'!E39-'додаток 3'!E40</f>
        <v>125560</v>
      </c>
      <c r="F15" s="51">
        <f>'додаток 3'!F38-'додаток 3'!F39-'додаток 3'!F40</f>
        <v>-315916</v>
      </c>
      <c r="G15" s="51">
        <f>'додаток 3'!G38-'додаток 3'!G39-'додаток 3'!G40</f>
        <v>198466</v>
      </c>
      <c r="H15" s="51">
        <f>'додаток 3'!H41+'додаток 3'!H42+'додаток 3'!H43+'додаток 3'!H44+'додаток 3'!H45+'додаток 3'!H46+'додаток 3'!H47+'додаток 3'!H48+'додаток 3'!H52+'додаток 3'!H53</f>
        <v>0</v>
      </c>
      <c r="I15" s="51">
        <f>'додаток 3'!I41+'додаток 3'!I42+'додаток 3'!I43+'додаток 3'!I44+'додаток 3'!I45+'додаток 3'!I46+'додаток 3'!I47+'додаток 3'!I48+'додаток 3'!I52+'додаток 3'!I53</f>
        <v>0</v>
      </c>
      <c r="J15" s="51">
        <f>'додаток 3'!J41+'додаток 3'!J42+'додаток 3'!J43+'додаток 3'!J44+'додаток 3'!J45+'додаток 3'!J46+'додаток 3'!J47+'додаток 3'!J48+'додаток 3'!J52+'додаток 3'!J53</f>
        <v>0</v>
      </c>
      <c r="K15" s="51">
        <f>'додаток 3'!K41+'додаток 3'!K42+'додаток 3'!K43+'додаток 3'!K44+'додаток 3'!K45+'додаток 3'!K46+'додаток 3'!K47+'додаток 3'!K48+'додаток 3'!K52+'додаток 3'!K53</f>
        <v>0</v>
      </c>
      <c r="L15" s="51">
        <f>'додаток 3'!L41+'додаток 3'!L42+'додаток 3'!L43+'додаток 3'!L44+'додаток 3'!L45+'додаток 3'!L46+'додаток 3'!L47+'додаток 3'!L48+'додаток 3'!L52+'додаток 3'!L53</f>
        <v>0</v>
      </c>
      <c r="M15" s="51">
        <f>'додаток 3'!M41+'додаток 3'!M42+'додаток 3'!M43+'додаток 3'!M44+'додаток 3'!M45+'додаток 3'!M46+'додаток 3'!M47+'додаток 3'!M48+'додаток 3'!M52+'додаток 3'!M53</f>
        <v>0</v>
      </c>
      <c r="N15" s="51">
        <f t="shared" si="1"/>
        <v>447306</v>
      </c>
      <c r="O15" s="33"/>
    </row>
    <row r="16" spans="1:15" ht="34.5" customHeight="1">
      <c r="A16" s="100" t="s">
        <v>41</v>
      </c>
      <c r="B16" s="157" t="s">
        <v>42</v>
      </c>
      <c r="C16" s="51">
        <f t="shared" si="0"/>
        <v>-21892</v>
      </c>
      <c r="D16" s="51">
        <f>D17+D20+D21+D22+D23+D24+D29+D30+D31+D35+D36+D26+D25+D27</f>
        <v>-479270</v>
      </c>
      <c r="E16" s="51">
        <f aca="true" t="shared" si="2" ref="E16:M16">E17+E20+E21+E22+E23+E24+E29+E30+E31+E35+E36+E26+E25+E27</f>
        <v>22920</v>
      </c>
      <c r="F16" s="51">
        <f t="shared" si="2"/>
        <v>-177080</v>
      </c>
      <c r="G16" s="51">
        <f t="shared" si="2"/>
        <v>457378</v>
      </c>
      <c r="H16" s="51">
        <f t="shared" si="2"/>
        <v>0</v>
      </c>
      <c r="I16" s="51">
        <f t="shared" si="2"/>
        <v>0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1">
        <f t="shared" si="1"/>
        <v>-21892</v>
      </c>
      <c r="O16" s="33"/>
    </row>
    <row r="17" spans="1:15" ht="36" customHeight="1">
      <c r="A17" s="102" t="s">
        <v>93</v>
      </c>
      <c r="B17" s="141" t="s">
        <v>150</v>
      </c>
      <c r="C17" s="44">
        <f t="shared" si="0"/>
        <v>-72700</v>
      </c>
      <c r="D17" s="103">
        <f>D19+D18</f>
        <v>-72700</v>
      </c>
      <c r="E17" s="103"/>
      <c r="F17" s="103"/>
      <c r="G17" s="103"/>
      <c r="H17" s="103">
        <f>'додаток 3'!H63</f>
        <v>0</v>
      </c>
      <c r="I17" s="103">
        <f>'додаток 3'!I63</f>
        <v>0</v>
      </c>
      <c r="J17" s="103">
        <f>'додаток 3'!J63</f>
        <v>0</v>
      </c>
      <c r="K17" s="103">
        <f>'додаток 3'!K63</f>
        <v>0</v>
      </c>
      <c r="L17" s="103">
        <f>'додаток 3'!L63</f>
        <v>0</v>
      </c>
      <c r="M17" s="103">
        <f>'додаток 3'!M63</f>
        <v>0</v>
      </c>
      <c r="N17" s="40">
        <f t="shared" si="1"/>
        <v>-72700</v>
      </c>
      <c r="O17" s="33"/>
    </row>
    <row r="18" spans="1:15" ht="31.5" customHeight="1">
      <c r="A18" s="102"/>
      <c r="B18" s="149" t="s">
        <v>173</v>
      </c>
      <c r="C18" s="44">
        <f t="shared" si="0"/>
        <v>50000</v>
      </c>
      <c r="D18" s="103">
        <f>'додаток 3'!D56</f>
        <v>50000</v>
      </c>
      <c r="E18" s="103"/>
      <c r="F18" s="103"/>
      <c r="G18" s="103"/>
      <c r="H18" s="103"/>
      <c r="I18" s="103"/>
      <c r="J18" s="103"/>
      <c r="K18" s="103"/>
      <c r="L18" s="103"/>
      <c r="M18" s="103"/>
      <c r="N18" s="40">
        <f t="shared" si="1"/>
        <v>50000</v>
      </c>
      <c r="O18" s="33"/>
    </row>
    <row r="19" spans="1:15" ht="66" customHeight="1">
      <c r="A19" s="102"/>
      <c r="B19" s="149" t="s">
        <v>211</v>
      </c>
      <c r="C19" s="44">
        <f t="shared" si="0"/>
        <v>-122700</v>
      </c>
      <c r="D19" s="103">
        <f>'додаток 3'!D57</f>
        <v>-122700</v>
      </c>
      <c r="E19" s="103"/>
      <c r="F19" s="103"/>
      <c r="G19" s="103"/>
      <c r="H19" s="103"/>
      <c r="I19" s="103"/>
      <c r="J19" s="103"/>
      <c r="K19" s="103"/>
      <c r="L19" s="103"/>
      <c r="M19" s="103"/>
      <c r="N19" s="40">
        <f t="shared" si="1"/>
        <v>-122700</v>
      </c>
      <c r="O19" s="33"/>
    </row>
    <row r="20" spans="1:15" ht="53.25" customHeight="1">
      <c r="A20" s="121" t="s">
        <v>151</v>
      </c>
      <c r="B20" s="149" t="s">
        <v>153</v>
      </c>
      <c r="C20" s="44">
        <f t="shared" si="0"/>
        <v>-48100</v>
      </c>
      <c r="D20" s="103">
        <f>'додаток 3'!D58</f>
        <v>-48100</v>
      </c>
      <c r="E20" s="103"/>
      <c r="F20" s="103"/>
      <c r="G20" s="103"/>
      <c r="H20" s="103"/>
      <c r="I20" s="103"/>
      <c r="J20" s="103"/>
      <c r="K20" s="103"/>
      <c r="L20" s="103"/>
      <c r="M20" s="103"/>
      <c r="N20" s="40">
        <f t="shared" si="1"/>
        <v>-48100</v>
      </c>
      <c r="O20" s="33"/>
    </row>
    <row r="21" spans="1:15" ht="36.75" customHeight="1">
      <c r="A21" s="121" t="s">
        <v>152</v>
      </c>
      <c r="B21" s="149" t="s">
        <v>154</v>
      </c>
      <c r="C21" s="44">
        <f t="shared" si="0"/>
        <v>-23700</v>
      </c>
      <c r="D21" s="103">
        <f>'додаток 3'!D59</f>
        <v>-23700</v>
      </c>
      <c r="E21" s="103"/>
      <c r="F21" s="103"/>
      <c r="G21" s="103"/>
      <c r="H21" s="103"/>
      <c r="I21" s="103"/>
      <c r="J21" s="103"/>
      <c r="K21" s="103"/>
      <c r="L21" s="103"/>
      <c r="M21" s="103"/>
      <c r="N21" s="40">
        <f t="shared" si="1"/>
        <v>-23700</v>
      </c>
      <c r="O21" s="33"/>
    </row>
    <row r="22" spans="1:15" ht="35.25" customHeight="1">
      <c r="A22" s="102" t="s">
        <v>55</v>
      </c>
      <c r="B22" s="119" t="s">
        <v>56</v>
      </c>
      <c r="C22" s="44">
        <f t="shared" si="0"/>
        <v>1500</v>
      </c>
      <c r="D22" s="37">
        <f>'додаток 3'!D60</f>
        <v>-14618</v>
      </c>
      <c r="E22" s="37"/>
      <c r="F22" s="37">
        <f>'додаток 3'!F60</f>
        <v>0</v>
      </c>
      <c r="G22" s="37">
        <f>'додаток 3'!G60</f>
        <v>16118</v>
      </c>
      <c r="H22" s="37">
        <f>'додаток 3'!H60</f>
        <v>0</v>
      </c>
      <c r="I22" s="37">
        <f>'додаток 3'!I60</f>
        <v>0</v>
      </c>
      <c r="J22" s="37">
        <f>'додаток 3'!J60</f>
        <v>0</v>
      </c>
      <c r="K22" s="37">
        <f>'додаток 3'!K60</f>
        <v>0</v>
      </c>
      <c r="L22" s="37">
        <f>'додаток 3'!L60</f>
        <v>0</v>
      </c>
      <c r="M22" s="37">
        <f>'додаток 3'!M60</f>
        <v>0</v>
      </c>
      <c r="N22" s="40">
        <f t="shared" si="1"/>
        <v>1500</v>
      </c>
      <c r="O22" s="33"/>
    </row>
    <row r="23" spans="1:15" ht="20.25" customHeight="1">
      <c r="A23" s="102" t="s">
        <v>125</v>
      </c>
      <c r="B23" s="119" t="s">
        <v>126</v>
      </c>
      <c r="C23" s="44">
        <f t="shared" si="0"/>
        <v>0</v>
      </c>
      <c r="D23" s="37">
        <f>'додаток 3'!D71</f>
        <v>0</v>
      </c>
      <c r="E23" s="37">
        <f>'додаток 3'!E71</f>
        <v>0</v>
      </c>
      <c r="F23" s="37">
        <f>'додаток 3'!F71</f>
        <v>4480</v>
      </c>
      <c r="G23" s="37">
        <f>'додаток 3'!G71</f>
        <v>0</v>
      </c>
      <c r="H23" s="37"/>
      <c r="I23" s="37"/>
      <c r="J23" s="37"/>
      <c r="K23" s="37"/>
      <c r="L23" s="37"/>
      <c r="M23" s="37"/>
      <c r="N23" s="40">
        <f t="shared" si="1"/>
        <v>0</v>
      </c>
      <c r="O23" s="33"/>
    </row>
    <row r="24" spans="1:15" ht="48.75" customHeight="1">
      <c r="A24" s="102" t="s">
        <v>57</v>
      </c>
      <c r="B24" s="148" t="s">
        <v>58</v>
      </c>
      <c r="C24" s="44">
        <f t="shared" si="0"/>
        <v>292210</v>
      </c>
      <c r="D24" s="37">
        <f>'додаток 3'!D61</f>
        <v>18900</v>
      </c>
      <c r="E24" s="37">
        <f>'додаток 3'!E61</f>
        <v>9700</v>
      </c>
      <c r="F24" s="37">
        <f>'додаток 3'!F61</f>
        <v>-105700</v>
      </c>
      <c r="G24" s="37">
        <f>'додаток 3'!G61</f>
        <v>273310</v>
      </c>
      <c r="H24" s="37">
        <f>'додаток 3'!H62</f>
        <v>0</v>
      </c>
      <c r="I24" s="37">
        <f>'додаток 3'!I62</f>
        <v>0</v>
      </c>
      <c r="J24" s="37">
        <f>'додаток 3'!J62</f>
        <v>0</v>
      </c>
      <c r="K24" s="37">
        <f>'додаток 3'!K62</f>
        <v>0</v>
      </c>
      <c r="L24" s="37">
        <f>'додаток 3'!L62</f>
        <v>0</v>
      </c>
      <c r="M24" s="37">
        <f>'додаток 3'!M62</f>
        <v>0</v>
      </c>
      <c r="N24" s="40">
        <f t="shared" si="1"/>
        <v>292210</v>
      </c>
      <c r="O24" s="33"/>
    </row>
    <row r="25" spans="1:15" ht="36" customHeight="1">
      <c r="A25" s="145" t="s">
        <v>218</v>
      </c>
      <c r="B25" s="119" t="s">
        <v>222</v>
      </c>
      <c r="C25" s="44">
        <f t="shared" si="0"/>
        <v>7000</v>
      </c>
      <c r="D25" s="37">
        <f>'додаток 3'!D73</f>
        <v>-5000</v>
      </c>
      <c r="E25" s="37">
        <f>'додаток 3'!E73</f>
        <v>0</v>
      </c>
      <c r="F25" s="37">
        <f>'додаток 3'!F73</f>
        <v>0</v>
      </c>
      <c r="G25" s="37">
        <f>'додаток 3'!G73</f>
        <v>12000</v>
      </c>
      <c r="H25" s="37">
        <f>'додаток 3'!H73</f>
        <v>0</v>
      </c>
      <c r="I25" s="37">
        <f>'додаток 3'!I73</f>
        <v>0</v>
      </c>
      <c r="J25" s="37">
        <f>'додаток 3'!J73</f>
        <v>0</v>
      </c>
      <c r="K25" s="37">
        <f>'додаток 3'!K73</f>
        <v>0</v>
      </c>
      <c r="L25" s="37">
        <f>'додаток 3'!L73</f>
        <v>0</v>
      </c>
      <c r="M25" s="37">
        <f>'додаток 3'!M73</f>
        <v>0</v>
      </c>
      <c r="N25" s="40">
        <f t="shared" si="1"/>
        <v>7000</v>
      </c>
      <c r="O25" s="33"/>
    </row>
    <row r="26" spans="1:15" ht="48.75" customHeight="1">
      <c r="A26" s="145" t="s">
        <v>219</v>
      </c>
      <c r="B26" s="119" t="s">
        <v>223</v>
      </c>
      <c r="C26" s="44">
        <f t="shared" si="0"/>
        <v>-7000</v>
      </c>
      <c r="D26" s="37">
        <f>'додаток 3'!D74</f>
        <v>-7000</v>
      </c>
      <c r="E26" s="37">
        <f>'додаток 3'!E74</f>
        <v>0</v>
      </c>
      <c r="F26" s="37">
        <f>'додаток 3'!F74</f>
        <v>0</v>
      </c>
      <c r="G26" s="37">
        <f>'додаток 3'!G74</f>
        <v>0</v>
      </c>
      <c r="H26" s="37">
        <f>'додаток 3'!H74</f>
        <v>0</v>
      </c>
      <c r="I26" s="37">
        <f>'додаток 3'!I74</f>
        <v>0</v>
      </c>
      <c r="J26" s="37">
        <f>'додаток 3'!J74</f>
        <v>0</v>
      </c>
      <c r="K26" s="37">
        <f>'додаток 3'!K74</f>
        <v>0</v>
      </c>
      <c r="L26" s="37">
        <f>'додаток 3'!L74</f>
        <v>0</v>
      </c>
      <c r="M26" s="37">
        <f>'додаток 3'!M74</f>
        <v>0</v>
      </c>
      <c r="N26" s="40">
        <f t="shared" si="1"/>
        <v>-7000</v>
      </c>
      <c r="O26" s="33"/>
    </row>
    <row r="27" spans="1:15" ht="18" customHeight="1">
      <c r="A27" s="145" t="s">
        <v>220</v>
      </c>
      <c r="B27" s="119" t="s">
        <v>95</v>
      </c>
      <c r="C27" s="44">
        <f t="shared" si="0"/>
        <v>0</v>
      </c>
      <c r="D27" s="37">
        <f>'додаток 3'!D75</f>
        <v>0</v>
      </c>
      <c r="E27" s="37">
        <f>'додаток 3'!E75</f>
        <v>0</v>
      </c>
      <c r="F27" s="37">
        <f>'додаток 3'!F75</f>
        <v>-370</v>
      </c>
      <c r="G27" s="37">
        <f>'додаток 3'!G75</f>
        <v>0</v>
      </c>
      <c r="H27" s="37">
        <f>'додаток 3'!H75</f>
        <v>0</v>
      </c>
      <c r="I27" s="37">
        <f>'додаток 3'!I75</f>
        <v>0</v>
      </c>
      <c r="J27" s="37">
        <f>'додаток 3'!J75</f>
        <v>0</v>
      </c>
      <c r="K27" s="37">
        <f>'додаток 3'!K75</f>
        <v>0</v>
      </c>
      <c r="L27" s="37">
        <f>'додаток 3'!L75</f>
        <v>0</v>
      </c>
      <c r="M27" s="37">
        <f>'додаток 3'!M75</f>
        <v>0</v>
      </c>
      <c r="N27" s="40">
        <f t="shared" si="1"/>
        <v>0</v>
      </c>
      <c r="O27" s="33"/>
    </row>
    <row r="28" spans="1:15" ht="34.5" customHeight="1">
      <c r="A28" s="145"/>
      <c r="B28" s="119" t="s">
        <v>221</v>
      </c>
      <c r="C28" s="44">
        <f t="shared" si="0"/>
        <v>0</v>
      </c>
      <c r="D28" s="37">
        <f>'додаток 3'!D76</f>
        <v>0</v>
      </c>
      <c r="E28" s="37">
        <f>'додаток 3'!E76</f>
        <v>0</v>
      </c>
      <c r="F28" s="37">
        <f>'додаток 3'!F76</f>
        <v>-370</v>
      </c>
      <c r="G28" s="37">
        <f>'додаток 3'!G76</f>
        <v>0</v>
      </c>
      <c r="H28" s="37">
        <f>'додаток 3'!H76</f>
        <v>0</v>
      </c>
      <c r="I28" s="37">
        <f>'додаток 3'!I76</f>
        <v>0</v>
      </c>
      <c r="J28" s="37">
        <f>'додаток 3'!J76</f>
        <v>0</v>
      </c>
      <c r="K28" s="37">
        <f>'додаток 3'!K76</f>
        <v>0</v>
      </c>
      <c r="L28" s="37">
        <f>'додаток 3'!L76</f>
        <v>0</v>
      </c>
      <c r="M28" s="37">
        <f>'додаток 3'!M76</f>
        <v>0</v>
      </c>
      <c r="N28" s="40">
        <f t="shared" si="1"/>
        <v>0</v>
      </c>
      <c r="O28" s="33"/>
    </row>
    <row r="29" spans="1:15" ht="50.25" customHeight="1">
      <c r="A29" s="102" t="s">
        <v>87</v>
      </c>
      <c r="B29" s="119" t="s">
        <v>148</v>
      </c>
      <c r="C29" s="44">
        <f t="shared" si="0"/>
        <v>-78192</v>
      </c>
      <c r="D29" s="37">
        <f>'додаток 3'!D84+'додаток 3'!D36</f>
        <v>-78192</v>
      </c>
      <c r="E29" s="37"/>
      <c r="F29" s="37"/>
      <c r="G29" s="37"/>
      <c r="H29" s="37"/>
      <c r="I29" s="37"/>
      <c r="J29" s="37"/>
      <c r="K29" s="37"/>
      <c r="L29" s="37"/>
      <c r="M29" s="37"/>
      <c r="N29" s="40">
        <f t="shared" si="1"/>
        <v>-78192</v>
      </c>
      <c r="O29" s="33"/>
    </row>
    <row r="30" spans="1:15" ht="49.5" customHeight="1">
      <c r="A30" s="85" t="s">
        <v>106</v>
      </c>
      <c r="B30" s="148" t="s">
        <v>111</v>
      </c>
      <c r="C30" s="44">
        <f t="shared" si="0"/>
        <v>99000</v>
      </c>
      <c r="D30" s="37">
        <f>'додаток 3'!D62</f>
        <v>99000</v>
      </c>
      <c r="E30" s="37">
        <f>'додаток 3'!E62</f>
        <v>23220</v>
      </c>
      <c r="F30" s="37"/>
      <c r="G30" s="37"/>
      <c r="H30" s="37"/>
      <c r="I30" s="37"/>
      <c r="J30" s="37"/>
      <c r="K30" s="37"/>
      <c r="L30" s="37"/>
      <c r="M30" s="37"/>
      <c r="N30" s="40">
        <f t="shared" si="1"/>
        <v>99000</v>
      </c>
      <c r="O30" s="33"/>
    </row>
    <row r="31" spans="1:15" ht="19.5" customHeight="1">
      <c r="A31" s="102" t="s">
        <v>59</v>
      </c>
      <c r="B31" s="148" t="s">
        <v>161</v>
      </c>
      <c r="C31" s="44">
        <f aca="true" t="shared" si="3" ref="C31:C37">D31+G31</f>
        <v>-17910</v>
      </c>
      <c r="D31" s="37">
        <f>D32+D33+D34</f>
        <v>-173860</v>
      </c>
      <c r="E31" s="37">
        <f aca="true" t="shared" si="4" ref="E31:M31">E32+E33+E34</f>
        <v>-10000</v>
      </c>
      <c r="F31" s="37">
        <f t="shared" si="4"/>
        <v>-75490</v>
      </c>
      <c r="G31" s="37">
        <f t="shared" si="4"/>
        <v>155950</v>
      </c>
      <c r="H31" s="37">
        <f t="shared" si="4"/>
        <v>0</v>
      </c>
      <c r="I31" s="37">
        <f t="shared" si="4"/>
        <v>0</v>
      </c>
      <c r="J31" s="37">
        <f t="shared" si="4"/>
        <v>0</v>
      </c>
      <c r="K31" s="37">
        <f t="shared" si="4"/>
        <v>0</v>
      </c>
      <c r="L31" s="37">
        <f t="shared" si="4"/>
        <v>0</v>
      </c>
      <c r="M31" s="37">
        <f t="shared" si="4"/>
        <v>0</v>
      </c>
      <c r="N31" s="40">
        <f t="shared" si="1"/>
        <v>-17910</v>
      </c>
      <c r="O31" s="33"/>
    </row>
    <row r="32" spans="1:15" ht="82.5" customHeight="1">
      <c r="A32" s="85"/>
      <c r="B32" s="148" t="s">
        <v>205</v>
      </c>
      <c r="C32" s="44">
        <f t="shared" si="3"/>
        <v>-177460</v>
      </c>
      <c r="D32" s="37">
        <f>'додаток 3'!D64</f>
        <v>-177460</v>
      </c>
      <c r="E32" s="37">
        <f>'додаток 3'!E64</f>
        <v>-10000</v>
      </c>
      <c r="F32" s="37">
        <f>'додаток 3'!F64</f>
        <v>-75490</v>
      </c>
      <c r="G32" s="37"/>
      <c r="H32" s="37"/>
      <c r="I32" s="37"/>
      <c r="J32" s="37"/>
      <c r="K32" s="37"/>
      <c r="L32" s="37"/>
      <c r="M32" s="37"/>
      <c r="N32" s="40">
        <f t="shared" si="1"/>
        <v>-177460</v>
      </c>
      <c r="O32" s="33"/>
    </row>
    <row r="33" spans="1:15" ht="47.25" customHeight="1">
      <c r="A33" s="85"/>
      <c r="B33" s="148" t="s">
        <v>162</v>
      </c>
      <c r="C33" s="44">
        <f t="shared" si="3"/>
        <v>99450</v>
      </c>
      <c r="D33" s="37">
        <f>'додаток 3'!D65</f>
        <v>0</v>
      </c>
      <c r="E33" s="37">
        <f>'додаток 3'!E65</f>
        <v>0</v>
      </c>
      <c r="F33" s="37">
        <f>'додаток 3'!F65</f>
        <v>0</v>
      </c>
      <c r="G33" s="37">
        <f>'додаток 3'!G65</f>
        <v>99450</v>
      </c>
      <c r="H33" s="37"/>
      <c r="I33" s="37"/>
      <c r="J33" s="37"/>
      <c r="K33" s="37"/>
      <c r="L33" s="37"/>
      <c r="M33" s="37"/>
      <c r="N33" s="40">
        <f t="shared" si="1"/>
        <v>99450</v>
      </c>
      <c r="O33" s="33"/>
    </row>
    <row r="34" spans="1:15" ht="48" customHeight="1">
      <c r="A34" s="85"/>
      <c r="B34" s="148" t="s">
        <v>163</v>
      </c>
      <c r="C34" s="44">
        <f t="shared" si="3"/>
        <v>60100</v>
      </c>
      <c r="D34" s="37">
        <f>'додаток 3'!D66</f>
        <v>3600</v>
      </c>
      <c r="E34" s="37"/>
      <c r="F34" s="37"/>
      <c r="G34" s="37">
        <f>'додаток 3'!G66</f>
        <v>56500</v>
      </c>
      <c r="H34" s="37"/>
      <c r="I34" s="37"/>
      <c r="J34" s="37"/>
      <c r="K34" s="37"/>
      <c r="L34" s="37"/>
      <c r="M34" s="37"/>
      <c r="N34" s="40">
        <f t="shared" si="1"/>
        <v>60100</v>
      </c>
      <c r="O34" s="33"/>
    </row>
    <row r="35" spans="1:15" ht="79.5" customHeight="1">
      <c r="A35" s="102" t="s">
        <v>156</v>
      </c>
      <c r="B35" s="148" t="s">
        <v>157</v>
      </c>
      <c r="C35" s="44">
        <f t="shared" si="3"/>
        <v>-118000</v>
      </c>
      <c r="D35" s="37">
        <f>'додаток 3'!D67</f>
        <v>-118000</v>
      </c>
      <c r="E35" s="37"/>
      <c r="F35" s="37"/>
      <c r="G35" s="37"/>
      <c r="H35" s="37"/>
      <c r="I35" s="37"/>
      <c r="J35" s="37"/>
      <c r="K35" s="37"/>
      <c r="L35" s="37"/>
      <c r="M35" s="37"/>
      <c r="N35" s="40">
        <f t="shared" si="1"/>
        <v>-118000</v>
      </c>
      <c r="O35" s="33"/>
    </row>
    <row r="36" spans="1:15" ht="35.25" customHeight="1">
      <c r="A36" s="102" t="s">
        <v>158</v>
      </c>
      <c r="B36" s="148" t="s">
        <v>159</v>
      </c>
      <c r="C36" s="44">
        <f t="shared" si="3"/>
        <v>-56000</v>
      </c>
      <c r="D36" s="37">
        <f>'додаток 3'!D68</f>
        <v>-56000</v>
      </c>
      <c r="E36" s="37"/>
      <c r="F36" s="37"/>
      <c r="G36" s="37"/>
      <c r="H36" s="37"/>
      <c r="I36" s="37"/>
      <c r="J36" s="37"/>
      <c r="K36" s="37"/>
      <c r="L36" s="37"/>
      <c r="M36" s="37"/>
      <c r="N36" s="40">
        <f t="shared" si="1"/>
        <v>-56000</v>
      </c>
      <c r="O36" s="33"/>
    </row>
    <row r="37" spans="1:15" ht="33.75" customHeight="1">
      <c r="A37" s="100">
        <v>110000</v>
      </c>
      <c r="B37" s="157" t="s">
        <v>43</v>
      </c>
      <c r="C37" s="138">
        <f t="shared" si="3"/>
        <v>50000</v>
      </c>
      <c r="D37" s="51">
        <f>'додаток 3'!D86-'додаток 3'!D94</f>
        <v>-29410</v>
      </c>
      <c r="E37" s="51">
        <f>'додаток 3'!E86-'додаток 3'!E94</f>
        <v>0</v>
      </c>
      <c r="F37" s="51">
        <f>'додаток 3'!F86-'додаток 3'!F94</f>
        <v>-25153</v>
      </c>
      <c r="G37" s="51">
        <f>'додаток 3'!G86-'додаток 3'!G94</f>
        <v>79410</v>
      </c>
      <c r="H37" s="51">
        <f>'додаток 3'!H86-'додаток 3'!H94</f>
        <v>0</v>
      </c>
      <c r="I37" s="51">
        <f>'додаток 3'!I86-'додаток 3'!I94</f>
        <v>0</v>
      </c>
      <c r="J37" s="51">
        <f>'додаток 3'!J86-'додаток 3'!J94</f>
        <v>0</v>
      </c>
      <c r="K37" s="51">
        <f>'додаток 3'!K86-'додаток 3'!K94</f>
        <v>0</v>
      </c>
      <c r="L37" s="51">
        <f>'додаток 3'!L86-'додаток 3'!L94</f>
        <v>0</v>
      </c>
      <c r="M37" s="51">
        <f>'додаток 3'!M86-'додаток 3'!M94</f>
        <v>0</v>
      </c>
      <c r="N37" s="104">
        <f t="shared" si="1"/>
        <v>50000</v>
      </c>
      <c r="O37" s="33"/>
    </row>
    <row r="38" spans="1:15" ht="31.5" customHeight="1">
      <c r="A38" s="100">
        <v>130000</v>
      </c>
      <c r="B38" s="157" t="s">
        <v>44</v>
      </c>
      <c r="C38" s="138">
        <f>D38+G38</f>
        <v>34700</v>
      </c>
      <c r="D38" s="51">
        <f>'додаток 3'!D37+'додаток 3'!D95</f>
        <v>35703</v>
      </c>
      <c r="E38" s="51">
        <f>'додаток 3'!E37+'додаток 3'!E95</f>
        <v>13200</v>
      </c>
      <c r="F38" s="123">
        <f>'додаток 3'!F37+'додаток 3'!F95</f>
        <v>-38453.5</v>
      </c>
      <c r="G38" s="123">
        <f>'додаток 3'!G37+'додаток 3'!G95</f>
        <v>-1003</v>
      </c>
      <c r="H38" s="51">
        <f>'додаток 3'!H37+'додаток 3'!H95</f>
        <v>0</v>
      </c>
      <c r="I38" s="51">
        <f>'додаток 3'!I37+'додаток 3'!I95</f>
        <v>0</v>
      </c>
      <c r="J38" s="51">
        <f>'додаток 3'!J37+'додаток 3'!J95</f>
        <v>0</v>
      </c>
      <c r="K38" s="51">
        <f>'додаток 3'!K37+'додаток 3'!K95</f>
        <v>0</v>
      </c>
      <c r="L38" s="51">
        <f>'додаток 3'!L37+'додаток 3'!L95</f>
        <v>0</v>
      </c>
      <c r="M38" s="51">
        <f>'додаток 3'!M37+'додаток 3'!M95</f>
        <v>0</v>
      </c>
      <c r="N38" s="51">
        <f t="shared" si="1"/>
        <v>34700</v>
      </c>
      <c r="O38" s="33"/>
    </row>
    <row r="39" spans="1:15" ht="26.25" customHeight="1">
      <c r="A39" s="100">
        <v>150000</v>
      </c>
      <c r="B39" s="157" t="s">
        <v>193</v>
      </c>
      <c r="C39" s="138"/>
      <c r="D39" s="51"/>
      <c r="E39" s="51"/>
      <c r="F39" s="120"/>
      <c r="G39" s="51"/>
      <c r="H39" s="51">
        <f aca="true" t="shared" si="5" ref="H39:M39">H40</f>
        <v>100000</v>
      </c>
      <c r="I39" s="51">
        <f t="shared" si="5"/>
        <v>0</v>
      </c>
      <c r="J39" s="51">
        <f t="shared" si="5"/>
        <v>0</v>
      </c>
      <c r="K39" s="51">
        <f t="shared" si="5"/>
        <v>0</v>
      </c>
      <c r="L39" s="51">
        <f t="shared" si="5"/>
        <v>100000</v>
      </c>
      <c r="M39" s="51">
        <f t="shared" si="5"/>
        <v>100000</v>
      </c>
      <c r="N39" s="51">
        <f t="shared" si="1"/>
        <v>100000</v>
      </c>
      <c r="O39" s="33"/>
    </row>
    <row r="40" spans="1:15" ht="51" customHeight="1">
      <c r="A40" s="85" t="s">
        <v>194</v>
      </c>
      <c r="B40" s="141" t="s">
        <v>195</v>
      </c>
      <c r="C40" s="135"/>
      <c r="D40" s="105"/>
      <c r="E40" s="105"/>
      <c r="F40" s="134"/>
      <c r="G40" s="105"/>
      <c r="H40" s="105">
        <f>I40+L40</f>
        <v>100000</v>
      </c>
      <c r="I40" s="105"/>
      <c r="J40" s="103"/>
      <c r="K40" s="103"/>
      <c r="L40" s="103">
        <f>M40</f>
        <v>100000</v>
      </c>
      <c r="M40" s="103">
        <v>100000</v>
      </c>
      <c r="N40" s="40">
        <f t="shared" si="1"/>
        <v>100000</v>
      </c>
      <c r="O40" s="33"/>
    </row>
    <row r="41" spans="1:15" ht="113.25" customHeight="1">
      <c r="A41" s="85" t="s">
        <v>91</v>
      </c>
      <c r="B41" s="141" t="s">
        <v>197</v>
      </c>
      <c r="C41" s="135"/>
      <c r="D41" s="105"/>
      <c r="E41" s="105"/>
      <c r="F41" s="134"/>
      <c r="G41" s="105"/>
      <c r="H41" s="105">
        <f>I41+L41</f>
        <v>100000</v>
      </c>
      <c r="I41" s="105"/>
      <c r="J41" s="103"/>
      <c r="K41" s="103"/>
      <c r="L41" s="103">
        <v>100000</v>
      </c>
      <c r="M41" s="103">
        <v>100000</v>
      </c>
      <c r="N41" s="40">
        <f t="shared" si="1"/>
        <v>100000</v>
      </c>
      <c r="O41" s="33"/>
    </row>
    <row r="42" spans="1:15" ht="51" customHeight="1">
      <c r="A42" s="100" t="s">
        <v>117</v>
      </c>
      <c r="B42" s="158" t="s">
        <v>118</v>
      </c>
      <c r="C42" s="51">
        <f>C43</f>
        <v>-170000</v>
      </c>
      <c r="D42" s="51">
        <f>D43</f>
        <v>-170000</v>
      </c>
      <c r="E42" s="51">
        <f aca="true" t="shared" si="6" ref="E42:M42">E45+E43</f>
        <v>0</v>
      </c>
      <c r="F42" s="51">
        <f t="shared" si="6"/>
        <v>0</v>
      </c>
      <c r="G42" s="51">
        <f t="shared" si="6"/>
        <v>0</v>
      </c>
      <c r="H42" s="51">
        <f t="shared" si="6"/>
        <v>0</v>
      </c>
      <c r="I42" s="51">
        <f t="shared" si="6"/>
        <v>0</v>
      </c>
      <c r="J42" s="51">
        <f t="shared" si="6"/>
        <v>0</v>
      </c>
      <c r="K42" s="51">
        <f t="shared" si="6"/>
        <v>0</v>
      </c>
      <c r="L42" s="51">
        <f t="shared" si="6"/>
        <v>0</v>
      </c>
      <c r="M42" s="51">
        <f t="shared" si="6"/>
        <v>0</v>
      </c>
      <c r="N42" s="104">
        <f t="shared" si="1"/>
        <v>-170000</v>
      </c>
      <c r="O42" s="33"/>
    </row>
    <row r="43" spans="1:15" ht="68.25" customHeight="1">
      <c r="A43" s="85" t="s">
        <v>80</v>
      </c>
      <c r="B43" s="152" t="s">
        <v>81</v>
      </c>
      <c r="C43" s="44">
        <f>D43+G43</f>
        <v>-170000</v>
      </c>
      <c r="D43" s="103">
        <f>'додаток 3'!D108</f>
        <v>-170000</v>
      </c>
      <c r="E43" s="103">
        <f>'додаток 3'!E108</f>
        <v>0</v>
      </c>
      <c r="F43" s="103">
        <f>'додаток 3'!F108</f>
        <v>0</v>
      </c>
      <c r="G43" s="103">
        <f>'додаток 3'!G108</f>
        <v>0</v>
      </c>
      <c r="H43" s="105">
        <f>'додаток 3'!H108</f>
        <v>0</v>
      </c>
      <c r="I43" s="105">
        <f>'додаток 3'!I108</f>
        <v>0</v>
      </c>
      <c r="J43" s="105">
        <f>'додаток 3'!J108</f>
        <v>0</v>
      </c>
      <c r="K43" s="105">
        <f>'додаток 3'!K108</f>
        <v>0</v>
      </c>
      <c r="L43" s="105">
        <f>'додаток 3'!L108</f>
        <v>0</v>
      </c>
      <c r="M43" s="105">
        <f>'додаток 3'!M108</f>
        <v>0</v>
      </c>
      <c r="N43" s="105">
        <f t="shared" si="1"/>
        <v>-170000</v>
      </c>
      <c r="O43" s="33"/>
    </row>
    <row r="44" spans="1:15" ht="51" customHeight="1">
      <c r="A44" s="85" t="s">
        <v>88</v>
      </c>
      <c r="B44" s="119" t="s">
        <v>82</v>
      </c>
      <c r="C44" s="44">
        <f>D44+G44</f>
        <v>-476600</v>
      </c>
      <c r="D44" s="103">
        <f>'додаток 3'!D109</f>
        <v>-476600</v>
      </c>
      <c r="E44" s="103"/>
      <c r="F44" s="103"/>
      <c r="G44" s="103"/>
      <c r="H44" s="105"/>
      <c r="I44" s="105"/>
      <c r="J44" s="105"/>
      <c r="K44" s="105"/>
      <c r="L44" s="105"/>
      <c r="M44" s="105"/>
      <c r="N44" s="105">
        <f t="shared" si="1"/>
        <v>-476600</v>
      </c>
      <c r="O44" s="33"/>
    </row>
    <row r="45" spans="1:15" ht="36.75" customHeight="1">
      <c r="A45" s="85"/>
      <c r="B45" s="152" t="s">
        <v>196</v>
      </c>
      <c r="C45" s="44">
        <f>D45+G45</f>
        <v>306600</v>
      </c>
      <c r="D45" s="103">
        <f>'додаток 3'!D110</f>
        <v>306600</v>
      </c>
      <c r="E45" s="66"/>
      <c r="F45" s="66"/>
      <c r="G45" s="66"/>
      <c r="H45" s="44"/>
      <c r="I45" s="66"/>
      <c r="J45" s="66"/>
      <c r="K45" s="66"/>
      <c r="L45" s="66"/>
      <c r="M45" s="66"/>
      <c r="N45" s="40">
        <f t="shared" si="1"/>
        <v>306600</v>
      </c>
      <c r="O45" s="33"/>
    </row>
    <row r="46" spans="1:15" ht="31.5" customHeight="1">
      <c r="A46" s="100" t="s">
        <v>187</v>
      </c>
      <c r="B46" s="159" t="s">
        <v>188</v>
      </c>
      <c r="C46" s="51">
        <f>C47+C50+C49</f>
        <v>-280000</v>
      </c>
      <c r="D46" s="51">
        <f aca="true" t="shared" si="7" ref="D46:M46">D47+D50+D49</f>
        <v>-313750</v>
      </c>
      <c r="E46" s="51">
        <f t="shared" si="7"/>
        <v>0</v>
      </c>
      <c r="F46" s="51">
        <f t="shared" si="7"/>
        <v>0</v>
      </c>
      <c r="G46" s="51">
        <f t="shared" si="7"/>
        <v>33750</v>
      </c>
      <c r="H46" s="51">
        <f t="shared" si="7"/>
        <v>37400</v>
      </c>
      <c r="I46" s="51">
        <f t="shared" si="7"/>
        <v>0</v>
      </c>
      <c r="J46" s="51">
        <f t="shared" si="7"/>
        <v>0</v>
      </c>
      <c r="K46" s="51">
        <f t="shared" si="7"/>
        <v>0</v>
      </c>
      <c r="L46" s="51">
        <f t="shared" si="7"/>
        <v>37400</v>
      </c>
      <c r="M46" s="51">
        <f t="shared" si="7"/>
        <v>37400</v>
      </c>
      <c r="N46" s="51">
        <f t="shared" si="1"/>
        <v>-242600</v>
      </c>
      <c r="O46" s="33"/>
    </row>
    <row r="47" spans="1:15" ht="31.5" customHeight="1">
      <c r="A47" s="85" t="s">
        <v>174</v>
      </c>
      <c r="B47" s="148" t="s">
        <v>176</v>
      </c>
      <c r="C47" s="105">
        <f>C48</f>
        <v>-240000</v>
      </c>
      <c r="D47" s="103">
        <f>D48</f>
        <v>-240000</v>
      </c>
      <c r="E47" s="66"/>
      <c r="F47" s="66"/>
      <c r="G47" s="66"/>
      <c r="H47" s="44"/>
      <c r="I47" s="66"/>
      <c r="J47" s="66"/>
      <c r="K47" s="66"/>
      <c r="L47" s="66"/>
      <c r="M47" s="66"/>
      <c r="N47" s="105">
        <f t="shared" si="1"/>
        <v>-240000</v>
      </c>
      <c r="O47" s="33"/>
    </row>
    <row r="48" spans="1:15" ht="65.25" customHeight="1">
      <c r="A48" s="89" t="s">
        <v>91</v>
      </c>
      <c r="B48" s="119" t="s">
        <v>175</v>
      </c>
      <c r="C48" s="105">
        <f>'додаток 3'!C113</f>
        <v>-240000</v>
      </c>
      <c r="D48" s="103">
        <f>'додаток 3'!D113</f>
        <v>-240000</v>
      </c>
      <c r="E48" s="66"/>
      <c r="F48" s="66"/>
      <c r="G48" s="66"/>
      <c r="H48" s="44"/>
      <c r="I48" s="66"/>
      <c r="J48" s="66"/>
      <c r="K48" s="66"/>
      <c r="L48" s="66"/>
      <c r="M48" s="66"/>
      <c r="N48" s="105">
        <f t="shared" si="1"/>
        <v>-240000</v>
      </c>
      <c r="O48" s="33"/>
    </row>
    <row r="49" spans="1:15" ht="99.75" customHeight="1">
      <c r="A49" s="89" t="s">
        <v>191</v>
      </c>
      <c r="B49" s="119" t="s">
        <v>192</v>
      </c>
      <c r="C49" s="105"/>
      <c r="D49" s="103"/>
      <c r="E49" s="66"/>
      <c r="F49" s="66"/>
      <c r="G49" s="66"/>
      <c r="H49" s="44">
        <f>'додаток 3'!H101</f>
        <v>37400</v>
      </c>
      <c r="I49" s="66">
        <f>'додаток 3'!I101</f>
        <v>0</v>
      </c>
      <c r="J49" s="66">
        <f>'додаток 3'!J101</f>
        <v>0</v>
      </c>
      <c r="K49" s="66">
        <f>'додаток 3'!K101</f>
        <v>0</v>
      </c>
      <c r="L49" s="66">
        <f>'додаток 3'!L101</f>
        <v>37400</v>
      </c>
      <c r="M49" s="66">
        <f>'додаток 3'!M101</f>
        <v>37400</v>
      </c>
      <c r="N49" s="105">
        <f t="shared" si="1"/>
        <v>37400</v>
      </c>
      <c r="O49" s="33"/>
    </row>
    <row r="50" spans="1:15" ht="39" customHeight="1">
      <c r="A50" s="89" t="s">
        <v>85</v>
      </c>
      <c r="B50" s="119" t="s">
        <v>178</v>
      </c>
      <c r="C50" s="105">
        <f>C51+C52</f>
        <v>-40000</v>
      </c>
      <c r="D50" s="103">
        <f>D51+D52</f>
        <v>-73750</v>
      </c>
      <c r="E50" s="103">
        <f>E51+E52</f>
        <v>0</v>
      </c>
      <c r="F50" s="103">
        <f>F51+F52</f>
        <v>0</v>
      </c>
      <c r="G50" s="103">
        <f>G51+G52</f>
        <v>33750</v>
      </c>
      <c r="H50" s="44"/>
      <c r="I50" s="66"/>
      <c r="J50" s="66"/>
      <c r="K50" s="66"/>
      <c r="L50" s="66"/>
      <c r="M50" s="66"/>
      <c r="N50" s="105">
        <f t="shared" si="1"/>
        <v>-40000</v>
      </c>
      <c r="O50" s="33"/>
    </row>
    <row r="51" spans="1:15" ht="67.5" customHeight="1">
      <c r="A51" s="89" t="s">
        <v>91</v>
      </c>
      <c r="B51" s="119" t="s">
        <v>177</v>
      </c>
      <c r="C51" s="105">
        <f>'додаток 3'!C115</f>
        <v>-40000</v>
      </c>
      <c r="D51" s="103">
        <f>'додаток 3'!D115</f>
        <v>-55000</v>
      </c>
      <c r="E51" s="103">
        <f>'додаток 3'!E115</f>
        <v>0</v>
      </c>
      <c r="F51" s="103">
        <f>'додаток 3'!F115</f>
        <v>0</v>
      </c>
      <c r="G51" s="103">
        <f>'додаток 3'!G115</f>
        <v>15000</v>
      </c>
      <c r="H51" s="103">
        <f>'додаток 3'!H115</f>
        <v>0</v>
      </c>
      <c r="I51" s="103">
        <f>'додаток 3'!I115</f>
        <v>0</v>
      </c>
      <c r="J51" s="103">
        <f>'додаток 3'!J115</f>
        <v>0</v>
      </c>
      <c r="K51" s="103">
        <f>'додаток 3'!K115</f>
        <v>0</v>
      </c>
      <c r="L51" s="103">
        <f>'додаток 3'!L115</f>
        <v>0</v>
      </c>
      <c r="M51" s="66"/>
      <c r="N51" s="105">
        <f t="shared" si="1"/>
        <v>-40000</v>
      </c>
      <c r="O51" s="33"/>
    </row>
    <row r="52" spans="1:15" ht="129.75" customHeight="1">
      <c r="A52" s="85"/>
      <c r="B52" s="151" t="s">
        <v>92</v>
      </c>
      <c r="C52" s="105">
        <f>'додаток 3'!C79</f>
        <v>0</v>
      </c>
      <c r="D52" s="103">
        <f>'додаток 3'!D79</f>
        <v>-18750</v>
      </c>
      <c r="E52" s="103">
        <f>'додаток 3'!E79</f>
        <v>0</v>
      </c>
      <c r="F52" s="103">
        <f>'додаток 3'!F79</f>
        <v>0</v>
      </c>
      <c r="G52" s="103">
        <f>'додаток 3'!G79</f>
        <v>18750</v>
      </c>
      <c r="H52" s="44"/>
      <c r="I52" s="66"/>
      <c r="J52" s="66"/>
      <c r="K52" s="66"/>
      <c r="L52" s="66"/>
      <c r="M52" s="66"/>
      <c r="N52" s="105">
        <f t="shared" si="1"/>
        <v>0</v>
      </c>
      <c r="O52" s="33"/>
    </row>
    <row r="53" spans="1:15" ht="25.5" customHeight="1">
      <c r="A53" s="106" t="s">
        <v>189</v>
      </c>
      <c r="B53" s="160" t="s">
        <v>190</v>
      </c>
      <c r="C53" s="106"/>
      <c r="D53" s="106"/>
      <c r="E53" s="106"/>
      <c r="F53" s="106"/>
      <c r="G53" s="106"/>
      <c r="H53" s="106">
        <f aca="true" t="shared" si="8" ref="H53:M53">H54+H55</f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1"/>
        <v>0</v>
      </c>
      <c r="O53" s="33"/>
    </row>
    <row r="54" spans="1:15" ht="50.25" customHeight="1">
      <c r="A54" s="85" t="s">
        <v>179</v>
      </c>
      <c r="B54" s="148" t="s">
        <v>181</v>
      </c>
      <c r="C54" s="105"/>
      <c r="D54" s="105">
        <f>'додаток 3'!D105</f>
        <v>0</v>
      </c>
      <c r="E54" s="105">
        <f>'додаток 3'!E105</f>
        <v>0</v>
      </c>
      <c r="F54" s="105">
        <f>'додаток 3'!F105</f>
        <v>0</v>
      </c>
      <c r="G54" s="105">
        <f>'додаток 3'!G105</f>
        <v>0</v>
      </c>
      <c r="H54" s="105">
        <f>'додаток 3'!H105</f>
        <v>-16000</v>
      </c>
      <c r="I54" s="103">
        <f>'додаток 3'!I105</f>
        <v>0</v>
      </c>
      <c r="J54" s="103">
        <f>'додаток 3'!J105</f>
        <v>0</v>
      </c>
      <c r="K54" s="103">
        <f>'додаток 3'!K105</f>
        <v>0</v>
      </c>
      <c r="L54" s="103">
        <f>'додаток 3'!L105</f>
        <v>-16000</v>
      </c>
      <c r="M54" s="105">
        <f>'додаток 3'!M105</f>
        <v>0</v>
      </c>
      <c r="N54" s="105">
        <f t="shared" si="1"/>
        <v>-16000</v>
      </c>
      <c r="O54" s="33"/>
    </row>
    <row r="55" spans="1:15" ht="53.25" customHeight="1">
      <c r="A55" s="85" t="s">
        <v>180</v>
      </c>
      <c r="B55" s="152" t="s">
        <v>182</v>
      </c>
      <c r="C55" s="105"/>
      <c r="D55" s="105"/>
      <c r="E55" s="66"/>
      <c r="F55" s="66"/>
      <c r="G55" s="66"/>
      <c r="H55" s="105">
        <f>'додаток 3'!H106</f>
        <v>16000</v>
      </c>
      <c r="I55" s="103">
        <f>'додаток 3'!I106</f>
        <v>0</v>
      </c>
      <c r="J55" s="103">
        <f>'додаток 3'!J106</f>
        <v>0</v>
      </c>
      <c r="K55" s="103">
        <f>'додаток 3'!K106</f>
        <v>0</v>
      </c>
      <c r="L55" s="103">
        <f>'додаток 3'!L106</f>
        <v>16000</v>
      </c>
      <c r="M55" s="105">
        <f>'додаток 3'!M106</f>
        <v>0</v>
      </c>
      <c r="N55" s="105">
        <f t="shared" si="1"/>
        <v>16000</v>
      </c>
      <c r="O55" s="33"/>
    </row>
    <row r="56" spans="1:15" s="32" customFormat="1" ht="35.25" customHeight="1">
      <c r="A56" s="100" t="s">
        <v>12</v>
      </c>
      <c r="B56" s="157" t="s">
        <v>0</v>
      </c>
      <c r="C56" s="106">
        <f>C59+C58+C57</f>
        <v>16934</v>
      </c>
      <c r="D56" s="106">
        <f aca="true" t="shared" si="9" ref="D56:M56">D59+D58+D57</f>
        <v>40000</v>
      </c>
      <c r="E56" s="106">
        <f t="shared" si="9"/>
        <v>0</v>
      </c>
      <c r="F56" s="106">
        <f t="shared" si="9"/>
        <v>-555</v>
      </c>
      <c r="G56" s="106">
        <f t="shared" si="9"/>
        <v>100000</v>
      </c>
      <c r="H56" s="106">
        <f t="shared" si="9"/>
        <v>0</v>
      </c>
      <c r="I56" s="106">
        <f t="shared" si="9"/>
        <v>0</v>
      </c>
      <c r="J56" s="106">
        <f t="shared" si="9"/>
        <v>0</v>
      </c>
      <c r="K56" s="106">
        <f t="shared" si="9"/>
        <v>0</v>
      </c>
      <c r="L56" s="106">
        <f t="shared" si="9"/>
        <v>0</v>
      </c>
      <c r="M56" s="106">
        <f t="shared" si="9"/>
        <v>0</v>
      </c>
      <c r="N56" s="106">
        <f t="shared" si="1"/>
        <v>16934</v>
      </c>
      <c r="O56" s="34"/>
    </row>
    <row r="57" spans="1:15" s="32" customFormat="1" ht="35.25" customHeight="1">
      <c r="A57" s="132" t="s">
        <v>226</v>
      </c>
      <c r="B57" s="148" t="s">
        <v>227</v>
      </c>
      <c r="C57" s="177">
        <f>'додаток 3'!C116</f>
        <v>-123066</v>
      </c>
      <c r="D57" s="177">
        <f>'додаток 3'!D116</f>
        <v>0</v>
      </c>
      <c r="E57" s="177">
        <f>'додаток 3'!E116</f>
        <v>0</v>
      </c>
      <c r="F57" s="177">
        <f>'додаток 3'!F116</f>
        <v>0</v>
      </c>
      <c r="G57" s="177">
        <f>'додаток 3'!G116</f>
        <v>0</v>
      </c>
      <c r="H57" s="177">
        <f>'додаток 3'!H116</f>
        <v>0</v>
      </c>
      <c r="I57" s="177">
        <f>'додаток 3'!I116</f>
        <v>0</v>
      </c>
      <c r="J57" s="177">
        <f>'додаток 3'!J116</f>
        <v>0</v>
      </c>
      <c r="K57" s="177">
        <f>'додаток 3'!K116</f>
        <v>0</v>
      </c>
      <c r="L57" s="177">
        <f>'додаток 3'!L116</f>
        <v>0</v>
      </c>
      <c r="M57" s="177">
        <f>'додаток 3'!M116</f>
        <v>0</v>
      </c>
      <c r="N57" s="177">
        <f t="shared" si="1"/>
        <v>-123066</v>
      </c>
      <c r="O57" s="34"/>
    </row>
    <row r="58" spans="1:15" s="32" customFormat="1" ht="65.25" customHeight="1">
      <c r="A58" s="179" t="s">
        <v>198</v>
      </c>
      <c r="B58" s="154" t="s">
        <v>199</v>
      </c>
      <c r="C58" s="180">
        <f>SUM(G58,D58)</f>
        <v>100000</v>
      </c>
      <c r="D58" s="108"/>
      <c r="E58" s="108"/>
      <c r="F58" s="108"/>
      <c r="G58" s="108">
        <f>'додаток 3'!G118</f>
        <v>100000</v>
      </c>
      <c r="H58" s="108">
        <f>'додаток 3'!H118</f>
        <v>0</v>
      </c>
      <c r="I58" s="108">
        <f>'додаток 3'!I118</f>
        <v>0</v>
      </c>
      <c r="J58" s="108">
        <f>'додаток 3'!J118</f>
        <v>0</v>
      </c>
      <c r="K58" s="108">
        <f>'додаток 3'!K118</f>
        <v>0</v>
      </c>
      <c r="L58" s="108">
        <f>'додаток 3'!L118</f>
        <v>0</v>
      </c>
      <c r="M58" s="108">
        <f>'додаток 3'!M118</f>
        <v>0</v>
      </c>
      <c r="N58" s="177">
        <f t="shared" si="1"/>
        <v>100000</v>
      </c>
      <c r="O58" s="34"/>
    </row>
    <row r="59" spans="1:15" s="32" customFormat="1" ht="19.5" customHeight="1">
      <c r="A59" s="102" t="s">
        <v>94</v>
      </c>
      <c r="B59" s="119" t="s">
        <v>95</v>
      </c>
      <c r="C59" s="86">
        <f>SUM(G59,D59)</f>
        <v>40000</v>
      </c>
      <c r="D59" s="108">
        <f>D60+D61</f>
        <v>40000</v>
      </c>
      <c r="E59" s="108">
        <f aca="true" t="shared" si="10" ref="E59:M59">E60+E61</f>
        <v>0</v>
      </c>
      <c r="F59" s="108">
        <f t="shared" si="10"/>
        <v>-555</v>
      </c>
      <c r="G59" s="108">
        <f t="shared" si="10"/>
        <v>0</v>
      </c>
      <c r="H59" s="108">
        <f t="shared" si="10"/>
        <v>0</v>
      </c>
      <c r="I59" s="108">
        <f t="shared" si="10"/>
        <v>0</v>
      </c>
      <c r="J59" s="108">
        <f t="shared" si="10"/>
        <v>0</v>
      </c>
      <c r="K59" s="108">
        <f t="shared" si="10"/>
        <v>0</v>
      </c>
      <c r="L59" s="108">
        <f t="shared" si="10"/>
        <v>0</v>
      </c>
      <c r="M59" s="108">
        <f t="shared" si="10"/>
        <v>0</v>
      </c>
      <c r="N59" s="177">
        <f t="shared" si="1"/>
        <v>40000</v>
      </c>
      <c r="O59" s="34"/>
    </row>
    <row r="60" spans="1:15" ht="53.25" customHeight="1">
      <c r="A60" s="89" t="s">
        <v>91</v>
      </c>
      <c r="B60" s="146" t="s">
        <v>186</v>
      </c>
      <c r="C60" s="86">
        <f>SUM(G60,D60)</f>
        <v>0</v>
      </c>
      <c r="D60" s="64"/>
      <c r="E60" s="64"/>
      <c r="F60" s="108">
        <v>-555</v>
      </c>
      <c r="G60" s="39"/>
      <c r="H60" s="37"/>
      <c r="I60" s="39"/>
      <c r="J60" s="39"/>
      <c r="K60" s="39"/>
      <c r="L60" s="39"/>
      <c r="M60" s="39"/>
      <c r="N60" s="108">
        <f t="shared" si="1"/>
        <v>0</v>
      </c>
      <c r="O60" s="33"/>
    </row>
    <row r="61" spans="1:15" ht="53.25" customHeight="1">
      <c r="A61" s="89"/>
      <c r="B61" s="172" t="s">
        <v>232</v>
      </c>
      <c r="C61" s="86">
        <f>SUM(G61,D61)</f>
        <v>40000</v>
      </c>
      <c r="D61" s="64">
        <f>'додаток 3'!D13</f>
        <v>40000</v>
      </c>
      <c r="E61" s="64">
        <f>'додаток 3'!E13</f>
        <v>0</v>
      </c>
      <c r="F61" s="64">
        <f>'додаток 3'!F13</f>
        <v>0</v>
      </c>
      <c r="G61" s="64">
        <f>'додаток 3'!G13</f>
        <v>0</v>
      </c>
      <c r="H61" s="64">
        <f>'додаток 3'!H13</f>
        <v>0</v>
      </c>
      <c r="I61" s="64">
        <f>'додаток 3'!I13</f>
        <v>0</v>
      </c>
      <c r="J61" s="64">
        <f>'додаток 3'!J13</f>
        <v>0</v>
      </c>
      <c r="K61" s="64">
        <f>'додаток 3'!K13</f>
        <v>0</v>
      </c>
      <c r="L61" s="64">
        <f>'додаток 3'!L13</f>
        <v>0</v>
      </c>
      <c r="M61" s="64">
        <f>'додаток 3'!M13</f>
        <v>0</v>
      </c>
      <c r="N61" s="177">
        <f t="shared" si="1"/>
        <v>40000</v>
      </c>
      <c r="O61" s="33"/>
    </row>
    <row r="62" spans="1:15" s="48" customFormat="1" ht="33" customHeight="1">
      <c r="A62" s="109"/>
      <c r="B62" s="110" t="s">
        <v>26</v>
      </c>
      <c r="C62" s="111">
        <f>C14+C15+C16+C37+C38+C39+C42+C46+C53+C56</f>
        <v>-350000</v>
      </c>
      <c r="D62" s="111">
        <f aca="true" t="shared" si="11" ref="D62:N62">D14+D15+D16+D37+D38+D42+D46+D53+D56+D39</f>
        <v>-1335335</v>
      </c>
      <c r="E62" s="111">
        <f t="shared" si="11"/>
        <v>94420</v>
      </c>
      <c r="F62" s="162">
        <f t="shared" si="11"/>
        <v>-982468.5</v>
      </c>
      <c r="G62" s="111">
        <f t="shared" si="11"/>
        <v>1108401</v>
      </c>
      <c r="H62" s="111">
        <f t="shared" si="11"/>
        <v>137400</v>
      </c>
      <c r="I62" s="111">
        <f t="shared" si="11"/>
        <v>0</v>
      </c>
      <c r="J62" s="111">
        <f t="shared" si="11"/>
        <v>0</v>
      </c>
      <c r="K62" s="111">
        <f t="shared" si="11"/>
        <v>0</v>
      </c>
      <c r="L62" s="111">
        <f t="shared" si="11"/>
        <v>137400</v>
      </c>
      <c r="M62" s="111">
        <f t="shared" si="11"/>
        <v>137400</v>
      </c>
      <c r="N62" s="111">
        <f t="shared" si="11"/>
        <v>-212600</v>
      </c>
      <c r="O62" s="47"/>
    </row>
    <row r="63" spans="1:15" s="32" customFormat="1" ht="33.75" customHeight="1">
      <c r="A63" s="112"/>
      <c r="B63" s="101" t="s">
        <v>13</v>
      </c>
      <c r="C63" s="106">
        <f>C64+C66+C65</f>
        <v>435895</v>
      </c>
      <c r="D63" s="106">
        <f aca="true" t="shared" si="12" ref="D63:N63">D64+D66+D65</f>
        <v>535895</v>
      </c>
      <c r="E63" s="106">
        <f t="shared" si="12"/>
        <v>0</v>
      </c>
      <c r="F63" s="106">
        <f t="shared" si="12"/>
        <v>0</v>
      </c>
      <c r="G63" s="106">
        <f t="shared" si="12"/>
        <v>-100000</v>
      </c>
      <c r="H63" s="106">
        <f t="shared" si="12"/>
        <v>0</v>
      </c>
      <c r="I63" s="106">
        <f t="shared" si="12"/>
        <v>0</v>
      </c>
      <c r="J63" s="106">
        <f t="shared" si="12"/>
        <v>0</v>
      </c>
      <c r="K63" s="106">
        <f t="shared" si="12"/>
        <v>0</v>
      </c>
      <c r="L63" s="106">
        <f t="shared" si="12"/>
        <v>0</v>
      </c>
      <c r="M63" s="106">
        <f t="shared" si="12"/>
        <v>0</v>
      </c>
      <c r="N63" s="106">
        <f t="shared" si="12"/>
        <v>435895</v>
      </c>
      <c r="O63" s="34"/>
    </row>
    <row r="64" spans="1:15" s="32" customFormat="1" ht="36.75" customHeight="1">
      <c r="A64" s="95" t="s">
        <v>184</v>
      </c>
      <c r="B64" s="90" t="s">
        <v>207</v>
      </c>
      <c r="C64" s="107">
        <f>'додаток 3'!C126</f>
        <v>450000</v>
      </c>
      <c r="D64" s="108">
        <f>'додаток 3'!D126</f>
        <v>450000</v>
      </c>
      <c r="E64" s="108">
        <f>'додаток 3'!E126</f>
        <v>0</v>
      </c>
      <c r="F64" s="108">
        <f>'додаток 3'!F126</f>
        <v>0</v>
      </c>
      <c r="G64" s="108">
        <f>'додаток 3'!G126</f>
        <v>0</v>
      </c>
      <c r="H64" s="107">
        <f>'додаток 3'!H126</f>
        <v>0</v>
      </c>
      <c r="I64" s="107">
        <f>'додаток 3'!I126</f>
        <v>0</v>
      </c>
      <c r="J64" s="107">
        <f>'додаток 3'!J126</f>
        <v>0</v>
      </c>
      <c r="K64" s="107">
        <f>'додаток 3'!K126</f>
        <v>0</v>
      </c>
      <c r="L64" s="107">
        <f>'додаток 3'!L126</f>
        <v>0</v>
      </c>
      <c r="M64" s="107">
        <f>'додаток 3'!M126</f>
        <v>0</v>
      </c>
      <c r="N64" s="107">
        <f>H64+C64</f>
        <v>450000</v>
      </c>
      <c r="O64" s="34"/>
    </row>
    <row r="65" spans="1:15" s="32" customFormat="1" ht="211.5" customHeight="1">
      <c r="A65" s="95" t="s">
        <v>224</v>
      </c>
      <c r="B65" s="168" t="s">
        <v>225</v>
      </c>
      <c r="C65" s="107">
        <f>D65+G65</f>
        <v>85895</v>
      </c>
      <c r="D65" s="108">
        <f>'додаток 3'!D122</f>
        <v>85895</v>
      </c>
      <c r="E65" s="108">
        <f>'додаток 3'!E122</f>
        <v>0</v>
      </c>
      <c r="F65" s="108">
        <f>'додаток 3'!F122</f>
        <v>0</v>
      </c>
      <c r="G65" s="108">
        <f>'додаток 3'!G122</f>
        <v>0</v>
      </c>
      <c r="H65" s="108">
        <f>'додаток 3'!H122</f>
        <v>0</v>
      </c>
      <c r="I65" s="108">
        <f>'додаток 3'!I122</f>
        <v>0</v>
      </c>
      <c r="J65" s="108">
        <f>'додаток 3'!J122</f>
        <v>0</v>
      </c>
      <c r="K65" s="108">
        <f>'додаток 3'!K122</f>
        <v>0</v>
      </c>
      <c r="L65" s="108">
        <f>'додаток 3'!L122</f>
        <v>0</v>
      </c>
      <c r="M65" s="108">
        <f>'додаток 3'!M122</f>
        <v>0</v>
      </c>
      <c r="N65" s="107">
        <f>H65+C65</f>
        <v>85895</v>
      </c>
      <c r="O65" s="34"/>
    </row>
    <row r="66" spans="1:15" s="32" customFormat="1" ht="114.75" customHeight="1">
      <c r="A66" s="85" t="s">
        <v>201</v>
      </c>
      <c r="B66" s="136" t="s">
        <v>204</v>
      </c>
      <c r="C66" s="107">
        <f>'додаток 3'!C124</f>
        <v>-100000</v>
      </c>
      <c r="D66" s="108">
        <f>'додаток 3'!D124</f>
        <v>0</v>
      </c>
      <c r="E66" s="108">
        <f>'додаток 3'!E124</f>
        <v>0</v>
      </c>
      <c r="F66" s="108">
        <f>'додаток 3'!F124</f>
        <v>0</v>
      </c>
      <c r="G66" s="108">
        <f>'додаток 3'!G124</f>
        <v>-100000</v>
      </c>
      <c r="H66" s="107">
        <f>'додаток 3'!H124</f>
        <v>0</v>
      </c>
      <c r="I66" s="107">
        <f>'додаток 3'!I124</f>
        <v>0</v>
      </c>
      <c r="J66" s="107">
        <f>'додаток 3'!J124</f>
        <v>0</v>
      </c>
      <c r="K66" s="107">
        <f>'додаток 3'!K124</f>
        <v>0</v>
      </c>
      <c r="L66" s="107">
        <f>'додаток 3'!L124</f>
        <v>0</v>
      </c>
      <c r="M66" s="107">
        <f>'додаток 3'!M124</f>
        <v>0</v>
      </c>
      <c r="N66" s="107">
        <f>'додаток 3'!N124</f>
        <v>-100000</v>
      </c>
      <c r="O66" s="34"/>
    </row>
    <row r="67" spans="1:15" s="31" customFormat="1" ht="25.5" customHeight="1">
      <c r="A67" s="113"/>
      <c r="B67" s="113" t="s">
        <v>31</v>
      </c>
      <c r="C67" s="114">
        <f>C62+C63</f>
        <v>85895</v>
      </c>
      <c r="D67" s="114">
        <f aca="true" t="shared" si="13" ref="D67:N67">D62+D63</f>
        <v>-799440</v>
      </c>
      <c r="E67" s="114">
        <f t="shared" si="13"/>
        <v>94420</v>
      </c>
      <c r="F67" s="161">
        <f t="shared" si="13"/>
        <v>-982468.5</v>
      </c>
      <c r="G67" s="114">
        <f t="shared" si="13"/>
        <v>1008401</v>
      </c>
      <c r="H67" s="114">
        <f t="shared" si="13"/>
        <v>137400</v>
      </c>
      <c r="I67" s="114">
        <f t="shared" si="13"/>
        <v>0</v>
      </c>
      <c r="J67" s="114">
        <f t="shared" si="13"/>
        <v>0</v>
      </c>
      <c r="K67" s="114">
        <f t="shared" si="13"/>
        <v>0</v>
      </c>
      <c r="L67" s="114">
        <f t="shared" si="13"/>
        <v>137400</v>
      </c>
      <c r="M67" s="114">
        <f t="shared" si="13"/>
        <v>137400</v>
      </c>
      <c r="N67" s="114">
        <f t="shared" si="13"/>
        <v>223295</v>
      </c>
      <c r="O67" s="33"/>
    </row>
    <row r="68" spans="1:14" ht="15.75">
      <c r="A68" s="11"/>
      <c r="C68" s="21"/>
      <c r="D68" s="22"/>
      <c r="E68" s="22"/>
      <c r="F68" s="22"/>
      <c r="G68" s="22"/>
      <c r="H68" s="21"/>
      <c r="I68" s="22"/>
      <c r="J68" s="22"/>
      <c r="K68" s="22"/>
      <c r="L68" s="22"/>
      <c r="M68" s="22"/>
      <c r="N68" s="21"/>
    </row>
    <row r="69" spans="1:14" ht="21.75" customHeight="1">
      <c r="A69" s="11"/>
      <c r="B69" s="183" t="s">
        <v>66</v>
      </c>
      <c r="C69" s="183"/>
      <c r="D69" s="183"/>
      <c r="E69" s="23"/>
      <c r="F69" s="25"/>
      <c r="G69" s="26"/>
      <c r="H69" s="27"/>
      <c r="I69" s="26"/>
      <c r="J69" s="195" t="s">
        <v>61</v>
      </c>
      <c r="K69" s="195"/>
      <c r="L69" s="22"/>
      <c r="M69" s="22"/>
      <c r="N69" s="21"/>
    </row>
  </sheetData>
  <mergeCells count="20">
    <mergeCell ref="J69:K69"/>
    <mergeCell ref="B69:D69"/>
    <mergeCell ref="B9:B12"/>
    <mergeCell ref="H10:H12"/>
    <mergeCell ref="I11:I12"/>
    <mergeCell ref="I10:M10"/>
    <mergeCell ref="D10:G10"/>
    <mergeCell ref="E11:F11"/>
    <mergeCell ref="L11:L12"/>
    <mergeCell ref="M11:M12"/>
    <mergeCell ref="A6:N6"/>
    <mergeCell ref="C9:G9"/>
    <mergeCell ref="N9:N12"/>
    <mergeCell ref="H9:M9"/>
    <mergeCell ref="A9:A12"/>
    <mergeCell ref="J11:K11"/>
    <mergeCell ref="C10:C12"/>
    <mergeCell ref="D11:D12"/>
    <mergeCell ref="G11:G12"/>
    <mergeCell ref="A7:N7"/>
  </mergeCells>
  <printOptions horizontalCentered="1"/>
  <pageMargins left="0.7874015748031497" right="0.1968503937007874" top="0.3937007874015748" bottom="0.1968503937007874" header="0.31496062992125984" footer="0.1968503937007874"/>
  <pageSetup horizontalDpi="600" verticalDpi="600" orientation="landscape" paperSize="9" scale="60" r:id="rId2"/>
  <rowBreaks count="3" manualBreakCount="3">
    <brk id="29" max="13" man="1"/>
    <brk id="43" max="13" man="1"/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NPiddubna</cp:lastModifiedBy>
  <cp:lastPrinted>2007-12-17T07:21:41Z</cp:lastPrinted>
  <dcterms:created xsi:type="dcterms:W3CDTF">2001-12-29T15:32:18Z</dcterms:created>
  <dcterms:modified xsi:type="dcterms:W3CDTF">2007-12-17T07:24:26Z</dcterms:modified>
  <cp:category/>
  <cp:version/>
  <cp:contentType/>
  <cp:contentStatus/>
</cp:coreProperties>
</file>