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1"/>
  </bookViews>
  <sheets>
    <sheet name="дох  за 12 м. 2008р." sheetId="1" r:id="rId1"/>
    <sheet name="вид за 12 м. 2008р." sheetId="2" r:id="rId2"/>
  </sheets>
  <definedNames>
    <definedName name="DATABASE" localSheetId="1">'вид за 12 м. 2008р.'!$A$8:$A$48</definedName>
    <definedName name="DATABASE" localSheetId="0">'дох  за 12 м. 2008р.'!$A$9:$A$22</definedName>
    <definedName name="_xlnm.Print_Titles" localSheetId="1">'вид за 12 м. 2008р.'!$5:$7</definedName>
    <definedName name="_xlnm.Print_Titles" localSheetId="0">'дох  за 12 м. 2008р.'!$5:$7</definedName>
    <definedName name="_xlnm.Print_Area" localSheetId="1">'вид за 12 м. 2008р.'!$A$1:$H$93</definedName>
    <definedName name="_xlnm.Print_Area" localSheetId="0">'дох  за 12 м. 2008р.'!$A$1:$E$49</definedName>
  </definedNames>
  <calcPr fullCalcOnLoad="1"/>
</workbook>
</file>

<file path=xl/comments1.xml><?xml version="1.0" encoding="utf-8"?>
<comments xmlns="http://schemas.openxmlformats.org/spreadsheetml/2006/main">
  <authors>
    <author>VGorun</author>
  </authors>
  <commentList>
    <comment ref="C17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rFont val="Tahoma"/>
            <family val="2"/>
          </rPr>
          <t>300,175</t>
        </r>
      </text>
    </comment>
  </commentList>
</comments>
</file>

<file path=xl/comments2.xml><?xml version="1.0" encoding="utf-8"?>
<comments xmlns="http://schemas.openxmlformats.org/spreadsheetml/2006/main">
  <authors>
    <author>VGorun</author>
  </authors>
  <commentList>
    <comment ref="B37" authorId="0">
      <text>
        <r>
          <rPr>
            <b/>
            <sz val="20"/>
            <rFont val="Tahoma"/>
            <family val="2"/>
          </rPr>
          <t>VGorun:</t>
        </r>
        <r>
          <rPr>
            <sz val="20"/>
            <rFont val="Tahoma"/>
            <family val="2"/>
          </rPr>
          <t xml:space="preserve">
1414,484</t>
        </r>
      </text>
    </comment>
    <comment ref="D37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22"/>
            <rFont val="Tahoma"/>
            <family val="2"/>
          </rPr>
          <t>1413,678</t>
        </r>
      </text>
    </comment>
    <comment ref="B33" authorId="0">
      <text>
        <r>
          <rPr>
            <b/>
            <sz val="8"/>
            <rFont val="Tahoma"/>
            <family val="0"/>
          </rPr>
          <t xml:space="preserve">VGorun:
</t>
        </r>
        <r>
          <rPr>
            <b/>
            <sz val="20"/>
            <rFont val="Tahoma"/>
            <family val="2"/>
          </rPr>
          <t>1569,692</t>
        </r>
      </text>
    </comment>
    <comment ref="D33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20"/>
            <rFont val="Tahoma"/>
            <family val="2"/>
          </rPr>
          <t>1560,792</t>
        </r>
      </text>
    </comment>
    <comment ref="B87" authorId="0">
      <text>
        <r>
          <rPr>
            <b/>
            <sz val="20"/>
            <rFont val="Tahoma"/>
            <family val="2"/>
          </rPr>
          <t>VGorun:</t>
        </r>
        <r>
          <rPr>
            <sz val="20"/>
            <rFont val="Tahoma"/>
            <family val="2"/>
          </rPr>
          <t xml:space="preserve">
1 142 815,2</t>
        </r>
      </text>
    </comment>
    <comment ref="C87" authorId="0">
      <text>
        <r>
          <rPr>
            <b/>
            <sz val="8"/>
            <rFont val="Tahoma"/>
            <family val="0"/>
          </rPr>
          <t>V</t>
        </r>
        <r>
          <rPr>
            <b/>
            <sz val="20"/>
            <rFont val="Tahoma"/>
            <family val="2"/>
          </rPr>
          <t>Gorun:</t>
        </r>
        <r>
          <rPr>
            <sz val="20"/>
            <rFont val="Tahoma"/>
            <family val="2"/>
          </rPr>
          <t xml:space="preserve">
1 117 754,5</t>
        </r>
      </text>
    </comment>
    <comment ref="D87" authorId="0">
      <text>
        <r>
          <rPr>
            <b/>
            <sz val="20"/>
            <rFont val="Tahoma"/>
            <family val="2"/>
          </rPr>
          <t>VGorun:</t>
        </r>
        <r>
          <rPr>
            <sz val="20"/>
            <rFont val="Tahoma"/>
            <family val="2"/>
          </rPr>
          <t xml:space="preserve">
1 117 353,5</t>
        </r>
      </text>
    </comment>
    <comment ref="B69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20"/>
            <rFont val="Tahoma"/>
            <family val="2"/>
          </rPr>
          <t>20 308,63</t>
        </r>
      </text>
    </comment>
    <comment ref="C69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20 043</t>
        </r>
        <r>
          <rPr>
            <sz val="20"/>
            <rFont val="Tahoma"/>
            <family val="2"/>
          </rPr>
          <t>,177</t>
        </r>
      </text>
    </comment>
    <comment ref="D69" authorId="0">
      <text>
        <r>
          <rPr>
            <b/>
            <sz val="8"/>
            <rFont val="Tahoma"/>
            <family val="0"/>
          </rPr>
          <t>VGorun:</t>
        </r>
        <r>
          <rPr>
            <sz val="22"/>
            <rFont val="Tahoma"/>
            <family val="2"/>
          </rPr>
          <t xml:space="preserve">
19 955,549</t>
        </r>
      </text>
    </comment>
    <comment ref="C37" authorId="0">
      <text>
        <r>
          <rPr>
            <b/>
            <sz val="8"/>
            <rFont val="Tahoma"/>
            <family val="0"/>
          </rPr>
          <t>VGorun:</t>
        </r>
        <r>
          <rPr>
            <sz val="20"/>
            <rFont val="Tahoma"/>
            <family val="2"/>
          </rPr>
          <t xml:space="preserve">
1 414,484</t>
        </r>
      </text>
    </comment>
    <comment ref="D85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20"/>
            <rFont val="Tahoma"/>
            <family val="2"/>
          </rPr>
          <t>81</t>
        </r>
      </text>
    </comment>
    <comment ref="D24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6"/>
            <rFont val="Tahoma"/>
            <family val="2"/>
          </rPr>
          <t>2066,442</t>
        </r>
      </text>
    </comment>
    <comment ref="C113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20"/>
            <rFont val="Tahoma"/>
            <family val="2"/>
          </rPr>
          <t>549 235,1</t>
        </r>
      </text>
    </comment>
    <comment ref="D15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4"/>
            <rFont val="Tahoma"/>
            <family val="2"/>
          </rPr>
          <t>439,661</t>
        </r>
      </text>
    </comment>
    <comment ref="C24" authorId="0">
      <text>
        <r>
          <rPr>
            <b/>
            <i/>
            <sz val="20"/>
            <rFont val="Tahoma"/>
            <family val="2"/>
          </rPr>
          <t>2100,254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i/>
            <sz val="20"/>
            <rFont val="Tahoma"/>
            <family val="2"/>
          </rPr>
          <t>1357,855</t>
        </r>
      </text>
    </comment>
    <comment ref="A12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співфінансування (дубровиця дає субвеню)</t>
        </r>
      </text>
    </comment>
    <comment ref="B24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2158,660</t>
        </r>
      </text>
    </comment>
  </commentList>
</comments>
</file>

<file path=xl/sharedStrings.xml><?xml version="1.0" encoding="utf-8"?>
<sst xmlns="http://schemas.openxmlformats.org/spreadsheetml/2006/main" count="156" uniqueCount="147">
  <si>
    <t>В и д а т к и</t>
  </si>
  <si>
    <t>обласного бюджету Рівненської області</t>
  </si>
  <si>
    <t>Освiта</t>
  </si>
  <si>
    <t>Охорона здоров'я</t>
  </si>
  <si>
    <t>Фiзична культура i спорт</t>
  </si>
  <si>
    <t>РАЗОМ ВИДАТКІВ</t>
  </si>
  <si>
    <t>ВСЬОГО ВИДАТКІВ</t>
  </si>
  <si>
    <t>тис.грн.</t>
  </si>
  <si>
    <t>Доходи</t>
  </si>
  <si>
    <t>РАЗОМ ВЛАСНІ ДОХОДИ</t>
  </si>
  <si>
    <t>ВСЬОГО ДОХОДІВ</t>
  </si>
  <si>
    <t>Податок з доходів фізичних осіб</t>
  </si>
  <si>
    <t xml:space="preserve">Податок на прибуток підприємств і організацій, що належать до комунальної власності </t>
  </si>
  <si>
    <t>Плата за землю</t>
  </si>
  <si>
    <t xml:space="preserve">Плата за видачу ліцензїй та сертифікатів </t>
  </si>
  <si>
    <t>Плата за  ліцензії на право роздрібної торгівлі алкогольними напоями та тютюновими виробами</t>
  </si>
  <si>
    <t>Плата за утримання дітей у школах-інтернатах</t>
  </si>
  <si>
    <t>Плата за оренду майнових комплексів та іншого майна, що у комунальній власності</t>
  </si>
  <si>
    <t>РАЗОМ  ДОХОДІВ</t>
  </si>
  <si>
    <t>Культура і мистецтво</t>
  </si>
  <si>
    <t>Субвенції з державного бюджету місцевим бюджетам - разом</t>
  </si>
  <si>
    <t>у тому числі:</t>
  </si>
  <si>
    <t>Державне управлiння</t>
  </si>
  <si>
    <t>Субвенції з державного бюджету місцевим бюджетам, в тому числі:</t>
  </si>
  <si>
    <t xml:space="preserve">Кредитування бюджету </t>
  </si>
  <si>
    <t>Надання державного пільгового кредиту індивідуальним сільським забудовникам</t>
  </si>
  <si>
    <t>Надання пільгового довгострокового кредиту громадянам на будівництво  (реконструкцію) та придбання житла</t>
  </si>
  <si>
    <t xml:space="preserve">Інші надходження </t>
  </si>
  <si>
    <t>Видатки не віднесені до основних груп , в т.ч:</t>
  </si>
  <si>
    <t xml:space="preserve">Кошти, що передаються до бюджету розвитку </t>
  </si>
  <si>
    <t xml:space="preserve">Відсоток </t>
  </si>
  <si>
    <t>Відхилення</t>
  </si>
  <si>
    <t>виконання до плану на рік</t>
  </si>
  <si>
    <t>Соцiальний захист та соцiальне забезпечення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</si>
  <si>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</si>
  <si>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Субвенція з державного бюджету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</si>
  <si>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</si>
  <si>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</si>
  <si>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</si>
  <si>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Субвенція з державнеого бюджету місцевим бюджетам на надання пільг  з  послуг зв"язку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за пільговий проїзд окремих категорій громадян </t>
  </si>
  <si>
    <t>Субвенція з державного бюджету місцевим бюджетам на здійснення виплат, визначених ЗУ "Про реструктуризацію заборгованості з виплат, передбачених ст.57 ЗУ "Про освіту" педагогічним, науково-педагогічним та іншим категоріям працівників навчальних закладів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</si>
  <si>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</t>
  </si>
  <si>
    <t>Субвенція на комп"ютеризацію та інформатизацію загальноосвітніх навчальних закладів районів</t>
  </si>
  <si>
    <t>Субвенція на придбання витратних матеріалів для родопомічних, дитячих, хірургічних, реанімаційних закладів (відділень), відділень невідкладної допомоги та лабораторій</t>
  </si>
  <si>
    <t>Субвенція з державного бюджету місцевим бюджетам на облаштування закладів, які надають соціальні послуги дітям та молоді</t>
  </si>
  <si>
    <t xml:space="preserve">Дотація вирівнювання з державного бюджету </t>
  </si>
  <si>
    <t xml:space="preserve">    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</si>
  <si>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 xml:space="preserve">    Комплексна програма паспортизації об"єктів культурної спадщини Рівненської області до 2010 року</t>
  </si>
  <si>
    <t>Будівництво, в т.ч:</t>
  </si>
  <si>
    <t>Засоби масової інформації, в т.ч:</t>
  </si>
  <si>
    <t>Сільське і лісове господарство, рибне господарство та мисливство, в т.ч:</t>
  </si>
  <si>
    <t xml:space="preserve">    Програма створення страхового фонду документації Рівненської області на 2006-2010 роки</t>
  </si>
  <si>
    <t>Інші послуги, пов"язані з економічною діяльністю, в т.ч:</t>
  </si>
  <si>
    <t>Запобігання та ліквідація надзвичайних ситуацій та наслідків стихійного лиха, в.ч:</t>
  </si>
  <si>
    <t xml:space="preserve">    Програма організації рятування людей на водних об"єктах Рівненської області на 2005-2008 роки</t>
  </si>
  <si>
    <t xml:space="preserve">   Резервний фонд</t>
  </si>
  <si>
    <t xml:space="preserve">   Інші видатки, з них:</t>
  </si>
  <si>
    <t xml:space="preserve">   Програма із забезпечення участі громадськості Рівненщини у формуванні та реалізації державної політики і вивчення суспільної думки на 2006-2009 роки</t>
  </si>
  <si>
    <t xml:space="preserve">   Регіональна програма розвитку туризму до 2010 року</t>
  </si>
  <si>
    <t xml:space="preserve">   Утримання робочої групи редколегії "Книги Пам"яті ", науково-редакційної групи книги "Реабілітовані історією.Рівненська область"</t>
  </si>
  <si>
    <t xml:space="preserve">   Сплата членських внесків до Української асоціації  місцевих та регіональних рад</t>
  </si>
  <si>
    <t xml:space="preserve">   Витрати, пов"язані з наданням та обслуговуванням державних пільгових кредитів, наданих індивідуальним сільським забудовникам</t>
  </si>
  <si>
    <t xml:space="preserve">   Субвенція з державного бюджету місцевим бюджетам на виплату допомоги сім"ям з дітьми, малозабезпеченим сім'ям, інвалідам з дитинства,  дітям-інвалідам та тимчасової державної допомоги дітям</t>
  </si>
  <si>
    <t xml:space="preserve">   Субвенція  на буд. і придб. житла військовослужб. та особам рядового і начальницького складу, звільненим у запас або відставку за станом здоров"я, віком, вислугою років та у зв"язку із скороч.штатів, які перебувають на кварт. обліку за місцем проживання, членам сімей з числа цих осіб, які загинули під час викон. ними службових обов"язків, а також учасникам бойових дій в Афганістані та войєнних конфліктів</t>
  </si>
  <si>
    <t xml:space="preserve">   Субвенція на надання пільг та житлових субсидій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</si>
  <si>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 xml:space="preserve">   Субвенція з держбюджету на надання пільг з  послуг зв"язку та інших передб. законод. пільг (крім пільг на  одерження ліків, зубопротезування, оплату електроенергії, природного і скрапленого газу, твердого та рідкого пічного побутового палива, послуг тепло-, водопостач. і водовідв.,  кварт. плати, вивез. побут. сміття та рідких нечистот) та комп. за пільг. проїзд окремих категорій громадян  </t>
  </si>
  <si>
    <t xml:space="preserve">   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</si>
  <si>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 xml:space="preserve">   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</si>
  <si>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Інші субвенції, в т.ч: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</si>
  <si>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</si>
  <si>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 xml:space="preserve">    повернення невикористаних коштів за минулі роки</t>
  </si>
  <si>
    <t xml:space="preserve">     повернуто  коштів згідно актів ревізій та перевірок </t>
  </si>
  <si>
    <t xml:space="preserve">Аналіз виконання видатків загального фонду  </t>
  </si>
  <si>
    <t>Житлово-комунальне господарство, в т.ч:</t>
  </si>
  <si>
    <t xml:space="preserve">  Субвенція на проведення виборів депутатів Верховної Ради Автономної Республіки Крим, місцевих рад та сільських, селищних, міських голів</t>
  </si>
  <si>
    <t xml:space="preserve">Аналіз виконання доходів загального фонду </t>
  </si>
  <si>
    <t xml:space="preserve">   Витрати, пов"язані з наданням та обслуговуванням державних пільгових довгострокових кредитів, наданих громадянам на будівництво та придбання житла</t>
  </si>
  <si>
    <t>Програми в галузі сільського господарства, лісового господарства, рибальства та мисливства</t>
  </si>
  <si>
    <t>Регіональна програма збільшення надходжень до місцевих бюджетів та покращення умов обслуговування платників податків на 2007-2008 роки</t>
  </si>
  <si>
    <t>Волинь</t>
  </si>
  <si>
    <t>Костопіль</t>
  </si>
  <si>
    <t>Субв. Здолб.</t>
  </si>
  <si>
    <t>Субв. Енергозбер..</t>
  </si>
  <si>
    <t>Регіональна програма забезпечення діяльності органів прокуратури на 2005-2007 роки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</si>
  <si>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</si>
  <si>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соціально-економічний розвиток та розвиток інфраструктури регіонів</t>
  </si>
  <si>
    <t>Додаткова дотація з ДБ на вирівнювання фінансової забезпеченості місцевих бюджетів</t>
  </si>
  <si>
    <t>Субвенція з державного бюджету місцевим бюджетам на придбання шкільних автобусів для паревезення дітей, що проживають у сільській місцевості</t>
  </si>
  <si>
    <t>на пільгове медичне обслуговування громадян, які постраждали внаслідок аварії на ЧАЕС</t>
  </si>
  <si>
    <t>обласному бюджету Волинської області на утримання психічно хворих</t>
  </si>
  <si>
    <t>Субвенція з ДБ місцевим бюджетам на придбання шкільних автобусів для перевезення дітей, що проживають у сільській місцевості</t>
  </si>
  <si>
    <t xml:space="preserve">   Субвенція з ДБ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</si>
  <si>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 xml:space="preserve">   Субвенція з ДБ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</si>
  <si>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 xml:space="preserve">   Субвенція з ДБ місцевим бюджетам на придбання вагонів для комунального електротранспорту (тролейбусів і трамваїв)</t>
  </si>
  <si>
    <t xml:space="preserve">Субвенція з ДБ місцевим бюджетам на соціально-економічний розвиток </t>
  </si>
  <si>
    <t>Субвенція з ДБ місцевим бюджетам на комп"ютеризацію та інформатизацію загальноосвітніх навчальних закладів районів</t>
  </si>
  <si>
    <t>Забезпечення реалізації програм соціально-економічного розвитку регіонів</t>
  </si>
  <si>
    <t>Субвенція на фінансування у 2008 році Програм -переможців Всеукраїнського конкурсу проектів та програм розвитку місцевого самоврядування 2007 року</t>
  </si>
  <si>
    <t>Затверджено на 2008 рік з урахуванням змін</t>
  </si>
  <si>
    <t>Субвенція з ДБ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</si>
  <si>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ДБ місцевим бюджетам на фінансування у 2008 році Програм-переможців Всеукраїнського конкурсу проектів та програм розвитку місцевого самоврядування 2007 року</t>
  </si>
  <si>
    <t>на програму "Жива річка-здорові люди, квітуче місто"</t>
  </si>
  <si>
    <t>на програму енергозбереження</t>
  </si>
  <si>
    <t>для розробки землевпорядної та землеоціночної документації</t>
  </si>
  <si>
    <t>Субвенція з місцевого бюджету ДБ на виконання програм соціально-економічного та культурного розвитку регіонів</t>
  </si>
  <si>
    <t xml:space="preserve">ВСЬОГО </t>
  </si>
  <si>
    <t>Програма розвитку інформаційного простору на 2008-2010 роки</t>
  </si>
  <si>
    <t xml:space="preserve">    Обласна програма розвитку малого підприємництва в Рівненській області на 2007-2008 роки</t>
  </si>
  <si>
    <t xml:space="preserve">Комплексна програма забезпечення містобудівною документацією населених пунктів </t>
  </si>
  <si>
    <t>Обласна комплексна програма енергозбереження на період 2004 -2010р.</t>
  </si>
  <si>
    <t xml:space="preserve">    Програма науково-технічного та інноваційного розвитку Рівненської області на 2008-2010 роки</t>
  </si>
  <si>
    <t>Програма правової освіти населення Рівненської області на 2006-2010р.</t>
  </si>
  <si>
    <t xml:space="preserve">    інші готівкові платежі</t>
  </si>
  <si>
    <t>Інші субвенції з районних бюджетів обласному бюджету</t>
  </si>
  <si>
    <t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пам'яток та заповідників</t>
  </si>
  <si>
    <t xml:space="preserve">    від реєстрації іноземних інвестицій</t>
  </si>
  <si>
    <t xml:space="preserve">   Програма інформатизації Рівненської області на 2008-2010 роки</t>
  </si>
  <si>
    <t xml:space="preserve">    Програма розвитку міжнародної та міжрегіональної співпраці на 2007-2010 рр.</t>
  </si>
  <si>
    <t>Лвівській області для лікування ветеранів ОУН-УПА</t>
  </si>
  <si>
    <t>Регіональна програма розвитку туризму до 2010 року</t>
  </si>
  <si>
    <t>Надходження від розміщення в установах банків тимчасово вільних бюджетних коштів</t>
  </si>
  <si>
    <t>Програма розвитку видавничої справи, сприяння збільшенню випуску книжкової продукції місцевих авторів у Рівненській області на 2006-2010 роки</t>
  </si>
  <si>
    <t>Інші дотації</t>
  </si>
  <si>
    <t>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</si>
  <si>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>на соц.-екон. розв. Костопільського р.</t>
  </si>
  <si>
    <t>на будівництво будинку</t>
  </si>
  <si>
    <t>на придбання районній лікарні автомобіля</t>
  </si>
  <si>
    <t>на газифікацію населених пунктів та будівництво газопроводів</t>
  </si>
  <si>
    <t>на ліквідацію наслідків надзвичайної ситуації</t>
  </si>
  <si>
    <t>Сплата членських внесків до Української асоціації місцевих та регіональних влад</t>
  </si>
  <si>
    <t>Додаткова дотація з державного бюджету на забезпечення видатків на оплату праці працівників бюджетних установ у зв’язку із наближенням запровадження Єдиної тарифної сітки розрядів і коефіцієнтів в повному обсязі</t>
  </si>
  <si>
    <t>Рокитнівському р-ну на поточний ремонт автомобільних доріг</t>
  </si>
  <si>
    <t>програма розвитку освіти в області на 2006-2010 роки</t>
  </si>
  <si>
    <t>Кошти, що надходять за взаємними розрахунками між місцевими бюджетами</t>
  </si>
  <si>
    <t>на завершення капітального ремонту терапевтичного відділення Демидів. лікарні</t>
  </si>
  <si>
    <t xml:space="preserve"> за 2008 рік</t>
  </si>
  <si>
    <t>Виконано станом на 01.01.2009 року</t>
  </si>
  <si>
    <t xml:space="preserve">відсоток виконання до плану на рік </t>
  </si>
  <si>
    <t>відхилення /+,-/ до плану на рік</t>
  </si>
  <si>
    <t>Профінансовано станом на 01.01.2009 року</t>
  </si>
  <si>
    <t>Виконано станом на 01.01.2009 року ( касові видатки )</t>
  </si>
  <si>
    <t>профінансованого до плану на рік</t>
  </si>
  <si>
    <t xml:space="preserve"> (співфінансування за рахунок інших субвенцій з місцевого бюджету на теплові мережі в м.Дубровиця)</t>
  </si>
  <si>
    <t>на програму забезпечення містобудівною документацією населених пунктів</t>
  </si>
  <si>
    <t>(за даними річного звіту)</t>
  </si>
  <si>
    <t>Начальник головного фінансового управління</t>
  </si>
  <si>
    <t>Л.Кушнер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</si>
</sst>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,##0.0"/>
    <numFmt numFmtId="186" formatCode="#,##0.000"/>
    <numFmt numFmtId="187" formatCode="#,##0.0000"/>
    <numFmt numFmtId="188" formatCode="#,##0.00000"/>
    <numFmt numFmtId="189" formatCode="_-* #,##0.000\ _г_р_н_._-;\-* #,##0.000\ _г_р_н_._-;_-* &quot;-&quot;??\ _г_р_н_._-;_-@_-"/>
    <numFmt numFmtId="190" formatCode="_-* #,##0.0000\ _г_р_н_._-;\-* #,##0.0000\ _г_р_н_._-;_-* &quot;-&quot;??\ _г_р_н_._-;_-@_-"/>
    <numFmt numFmtId="191" formatCode="#,##0.000000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7"/>
      <name val="Arial Cyr"/>
      <family val="2"/>
    </font>
    <font>
      <b/>
      <i/>
      <sz val="13"/>
      <name val="Arial Cyr"/>
      <family val="2"/>
    </font>
    <font>
      <b/>
      <sz val="13"/>
      <color indexed="8"/>
      <name val="Arial TUR"/>
      <family val="2"/>
    </font>
    <font>
      <sz val="13"/>
      <color indexed="8"/>
      <name val="Arial TUR"/>
      <family val="2"/>
    </font>
    <font>
      <sz val="15"/>
      <name val="Arial Cyr"/>
      <family val="2"/>
    </font>
    <font>
      <b/>
      <sz val="19"/>
      <name val="Arial Cyr"/>
      <family val="2"/>
    </font>
    <font>
      <i/>
      <sz val="18"/>
      <name val="Arial Cyr"/>
      <family val="2"/>
    </font>
    <font>
      <sz val="21"/>
      <name val="Arial Cyr"/>
      <family val="2"/>
    </font>
    <font>
      <b/>
      <sz val="21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"/>
      <family val="2"/>
    </font>
    <font>
      <sz val="12"/>
      <name val="Arial Cyr"/>
      <family val="0"/>
    </font>
    <font>
      <sz val="16"/>
      <color indexed="10"/>
      <name val="Arial Cyr"/>
      <family val="2"/>
    </font>
    <font>
      <b/>
      <sz val="28"/>
      <name val="Arial Cyr"/>
      <family val="0"/>
    </font>
    <font>
      <sz val="28"/>
      <name val="Arial Cyr"/>
      <family val="0"/>
    </font>
    <font>
      <b/>
      <i/>
      <sz val="21"/>
      <name val="Arial Cyr"/>
      <family val="0"/>
    </font>
    <font>
      <b/>
      <sz val="20"/>
      <name val="Arial Cyr"/>
      <family val="2"/>
    </font>
    <font>
      <b/>
      <i/>
      <sz val="26"/>
      <name val="Arial Cyr"/>
      <family val="2"/>
    </font>
    <font>
      <b/>
      <sz val="8"/>
      <name val="Tahoma"/>
      <family val="0"/>
    </font>
    <font>
      <sz val="18"/>
      <name val="Tahoma"/>
      <family val="2"/>
    </font>
    <font>
      <sz val="8"/>
      <name val="Tahoma"/>
      <family val="0"/>
    </font>
    <font>
      <b/>
      <i/>
      <sz val="14"/>
      <name val="Arial Cyr"/>
      <family val="0"/>
    </font>
    <font>
      <b/>
      <sz val="14"/>
      <color indexed="53"/>
      <name val="Arial Cyr"/>
      <family val="0"/>
    </font>
    <font>
      <b/>
      <i/>
      <sz val="18"/>
      <name val="Arial Cyr"/>
      <family val="0"/>
    </font>
    <font>
      <i/>
      <sz val="21"/>
      <name val="Arial Cyr"/>
      <family val="0"/>
    </font>
    <font>
      <sz val="14"/>
      <color indexed="10"/>
      <name val="Arial Cyr"/>
      <family val="0"/>
    </font>
    <font>
      <sz val="21"/>
      <name val="Arial"/>
      <family val="2"/>
    </font>
    <font>
      <sz val="20"/>
      <name val="Tahoma"/>
      <family val="2"/>
    </font>
    <font>
      <b/>
      <sz val="20"/>
      <name val="Tahoma"/>
      <family val="2"/>
    </font>
    <font>
      <i/>
      <sz val="12"/>
      <name val="Arial"/>
      <family val="2"/>
    </font>
    <font>
      <sz val="22"/>
      <name val="Tahoma"/>
      <family val="2"/>
    </font>
    <font>
      <b/>
      <i/>
      <sz val="20"/>
      <name val="Tahoma"/>
      <family val="2"/>
    </font>
    <font>
      <b/>
      <i/>
      <sz val="22"/>
      <color indexed="10"/>
      <name val="Arial Cyr"/>
      <family val="0"/>
    </font>
    <font>
      <b/>
      <i/>
      <sz val="18"/>
      <color indexed="50"/>
      <name val="Arial Cyr"/>
      <family val="0"/>
    </font>
    <font>
      <b/>
      <i/>
      <sz val="20"/>
      <color indexed="10"/>
      <name val="Arial Cyr"/>
      <family val="0"/>
    </font>
    <font>
      <sz val="28"/>
      <color indexed="48"/>
      <name val="Arial Cyr"/>
      <family val="0"/>
    </font>
    <font>
      <sz val="21"/>
      <color indexed="48"/>
      <name val="Arial Cyr"/>
      <family val="0"/>
    </font>
    <font>
      <i/>
      <sz val="21"/>
      <color indexed="48"/>
      <name val="Arial Cyr"/>
      <family val="0"/>
    </font>
    <font>
      <sz val="16"/>
      <name val="Tahoma"/>
      <family val="2"/>
    </font>
    <font>
      <b/>
      <i/>
      <sz val="11"/>
      <name val="Tahoma"/>
      <family val="2"/>
    </font>
    <font>
      <b/>
      <i/>
      <sz val="14"/>
      <name val="Tahoma"/>
      <family val="2"/>
    </font>
    <font>
      <b/>
      <i/>
      <sz val="16"/>
      <name val="Tahoma"/>
      <family val="2"/>
    </font>
    <font>
      <b/>
      <i/>
      <sz val="28"/>
      <name val="Arial Cyr"/>
      <family val="0"/>
    </font>
    <font>
      <b/>
      <sz val="26"/>
      <name val="Arial Cyr"/>
      <family val="2"/>
    </font>
    <font>
      <sz val="20"/>
      <name val="Arial Cyr"/>
      <family val="0"/>
    </font>
    <font>
      <sz val="25"/>
      <name val="Arial Cyr"/>
      <family val="0"/>
    </font>
    <font>
      <b/>
      <i/>
      <sz val="25"/>
      <color indexed="5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185" fontId="16" fillId="0" borderId="2" xfId="0" applyNumberFormat="1" applyFont="1" applyBorder="1" applyAlignment="1">
      <alignment/>
    </xf>
    <xf numFmtId="185" fontId="16" fillId="0" borderId="3" xfId="0" applyNumberFormat="1" applyFont="1" applyBorder="1" applyAlignment="1">
      <alignment/>
    </xf>
    <xf numFmtId="185" fontId="16" fillId="0" borderId="4" xfId="0" applyNumberFormat="1" applyFont="1" applyBorder="1" applyAlignment="1">
      <alignment/>
    </xf>
    <xf numFmtId="185" fontId="11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180" fontId="16" fillId="0" borderId="0" xfId="0" applyNumberFormat="1" applyFont="1" applyAlignment="1">
      <alignment/>
    </xf>
    <xf numFmtId="185" fontId="11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185" fontId="16" fillId="0" borderId="0" xfId="0" applyNumberFormat="1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wrapText="1"/>
    </xf>
    <xf numFmtId="185" fontId="16" fillId="0" borderId="9" xfId="0" applyNumberFormat="1" applyFont="1" applyBorder="1" applyAlignment="1">
      <alignment/>
    </xf>
    <xf numFmtId="1" fontId="9" fillId="0" borderId="10" xfId="0" applyNumberFormat="1" applyFont="1" applyBorder="1" applyAlignment="1">
      <alignment wrapText="1"/>
    </xf>
    <xf numFmtId="1" fontId="9" fillId="0" borderId="11" xfId="0" applyNumberFormat="1" applyFont="1" applyBorder="1" applyAlignment="1">
      <alignment wrapText="1"/>
    </xf>
    <xf numFmtId="185" fontId="16" fillId="0" borderId="12" xfId="0" applyNumberFormat="1" applyFont="1" applyBorder="1" applyAlignment="1">
      <alignment/>
    </xf>
    <xf numFmtId="1" fontId="11" fillId="0" borderId="6" xfId="0" applyNumberFormat="1" applyFont="1" applyBorder="1" applyAlignment="1">
      <alignment horizontal="center" wrapText="1"/>
    </xf>
    <xf numFmtId="185" fontId="11" fillId="0" borderId="7" xfId="0" applyNumberFormat="1" applyFont="1" applyBorder="1" applyAlignment="1">
      <alignment/>
    </xf>
    <xf numFmtId="49" fontId="14" fillId="2" borderId="6" xfId="0" applyNumberFormat="1" applyFont="1" applyFill="1" applyBorder="1" applyAlignment="1" applyProtection="1">
      <alignment vertical="top" wrapText="1"/>
      <protection locked="0"/>
    </xf>
    <xf numFmtId="185" fontId="11" fillId="0" borderId="7" xfId="0" applyNumberFormat="1" applyFont="1" applyBorder="1" applyAlignment="1">
      <alignment/>
    </xf>
    <xf numFmtId="49" fontId="15" fillId="2" borderId="8" xfId="0" applyNumberFormat="1" applyFont="1" applyFill="1" applyBorder="1" applyAlignment="1" applyProtection="1">
      <alignment vertical="top" wrapText="1"/>
      <protection locked="0"/>
    </xf>
    <xf numFmtId="1" fontId="12" fillId="0" borderId="6" xfId="0" applyNumberFormat="1" applyFont="1" applyBorder="1" applyAlignment="1">
      <alignment horizontal="center" wrapText="1"/>
    </xf>
    <xf numFmtId="185" fontId="16" fillId="2" borderId="3" xfId="0" applyNumberFormat="1" applyFont="1" applyFill="1" applyBorder="1" applyAlignment="1">
      <alignment/>
    </xf>
    <xf numFmtId="185" fontId="16" fillId="2" borderId="4" xfId="0" applyNumberFormat="1" applyFont="1" applyFill="1" applyBorder="1" applyAlignment="1">
      <alignment/>
    </xf>
    <xf numFmtId="185" fontId="16" fillId="2" borderId="13" xfId="0" applyNumberFormat="1" applyFont="1" applyFill="1" applyBorder="1" applyAlignment="1">
      <alignment/>
    </xf>
    <xf numFmtId="185" fontId="16" fillId="2" borderId="14" xfId="0" applyNumberFormat="1" applyFont="1" applyFill="1" applyBorder="1" applyAlignment="1">
      <alignment/>
    </xf>
    <xf numFmtId="1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/>
    </xf>
    <xf numFmtId="185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0" fillId="0" borderId="0" xfId="0" applyNumberFormat="1" applyAlignment="1">
      <alignment/>
    </xf>
    <xf numFmtId="185" fontId="23" fillId="0" borderId="0" xfId="0" applyNumberFormat="1" applyFont="1" applyAlignment="1">
      <alignment/>
    </xf>
    <xf numFmtId="185" fontId="18" fillId="0" borderId="0" xfId="0" applyNumberFormat="1" applyFont="1" applyAlignment="1">
      <alignment/>
    </xf>
    <xf numFmtId="185" fontId="26" fillId="0" borderId="0" xfId="0" applyNumberFormat="1" applyFont="1" applyAlignment="1">
      <alignment/>
    </xf>
    <xf numFmtId="185" fontId="16" fillId="2" borderId="3" xfId="0" applyNumberFormat="1" applyFont="1" applyFill="1" applyBorder="1" applyAlignment="1">
      <alignment/>
    </xf>
    <xf numFmtId="185" fontId="16" fillId="2" borderId="4" xfId="0" applyNumberFormat="1" applyFont="1" applyFill="1" applyBorder="1" applyAlignment="1">
      <alignment/>
    </xf>
    <xf numFmtId="185" fontId="11" fillId="2" borderId="1" xfId="0" applyNumberFormat="1" applyFont="1" applyFill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13" xfId="0" applyNumberFormat="1" applyFont="1" applyBorder="1" applyAlignment="1">
      <alignment/>
    </xf>
    <xf numFmtId="185" fontId="25" fillId="0" borderId="0" xfId="0" applyNumberFormat="1" applyFont="1" applyBorder="1" applyAlignment="1">
      <alignment/>
    </xf>
    <xf numFmtId="185" fontId="27" fillId="0" borderId="3" xfId="0" applyNumberFormat="1" applyFont="1" applyBorder="1" applyAlignment="1">
      <alignment/>
    </xf>
    <xf numFmtId="185" fontId="27" fillId="0" borderId="16" xfId="0" applyNumberFormat="1" applyFont="1" applyBorder="1" applyAlignment="1">
      <alignment/>
    </xf>
    <xf numFmtId="185" fontId="27" fillId="0" borderId="4" xfId="0" applyNumberFormat="1" applyFont="1" applyBorder="1" applyAlignment="1">
      <alignment/>
    </xf>
    <xf numFmtId="185" fontId="27" fillId="0" borderId="17" xfId="0" applyNumberFormat="1" applyFont="1" applyBorder="1" applyAlignment="1">
      <alignment/>
    </xf>
    <xf numFmtId="185" fontId="28" fillId="0" borderId="4" xfId="0" applyNumberFormat="1" applyFont="1" applyBorder="1" applyAlignment="1">
      <alignment/>
    </xf>
    <xf numFmtId="185" fontId="28" fillId="0" borderId="17" xfId="0" applyNumberFormat="1" applyFont="1" applyBorder="1" applyAlignment="1">
      <alignment/>
    </xf>
    <xf numFmtId="185" fontId="28" fillId="2" borderId="4" xfId="0" applyNumberFormat="1" applyFont="1" applyFill="1" applyBorder="1" applyAlignment="1">
      <alignment/>
    </xf>
    <xf numFmtId="185" fontId="28" fillId="0" borderId="14" xfId="0" applyNumberFormat="1" applyFont="1" applyBorder="1" applyAlignment="1">
      <alignment/>
    </xf>
    <xf numFmtId="185" fontId="28" fillId="0" borderId="18" xfId="0" applyNumberFormat="1" applyFont="1" applyBorder="1" applyAlignment="1">
      <alignment/>
    </xf>
    <xf numFmtId="185" fontId="28" fillId="0" borderId="13" xfId="0" applyNumberFormat="1" applyFont="1" applyBorder="1" applyAlignment="1">
      <alignment/>
    </xf>
    <xf numFmtId="185" fontId="27" fillId="0" borderId="5" xfId="0" applyNumberFormat="1" applyFont="1" applyBorder="1" applyAlignment="1">
      <alignment/>
    </xf>
    <xf numFmtId="185" fontId="28" fillId="0" borderId="19" xfId="0" applyNumberFormat="1" applyFont="1" applyBorder="1" applyAlignment="1">
      <alignment/>
    </xf>
    <xf numFmtId="185" fontId="27" fillId="0" borderId="4" xfId="0" applyNumberFormat="1" applyFont="1" applyBorder="1" applyAlignment="1">
      <alignment horizontal="center"/>
    </xf>
    <xf numFmtId="185" fontId="28" fillId="2" borderId="4" xfId="0" applyNumberFormat="1" applyFont="1" applyFill="1" applyBorder="1" applyAlignment="1">
      <alignment horizontal="center"/>
    </xf>
    <xf numFmtId="185" fontId="28" fillId="2" borderId="20" xfId="0" applyNumberFormat="1" applyFont="1" applyFill="1" applyBorder="1" applyAlignment="1">
      <alignment horizontal="center"/>
    </xf>
    <xf numFmtId="185" fontId="28" fillId="0" borderId="21" xfId="0" applyNumberFormat="1" applyFont="1" applyBorder="1" applyAlignment="1">
      <alignment/>
    </xf>
    <xf numFmtId="0" fontId="30" fillId="2" borderId="19" xfId="0" applyFont="1" applyFill="1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wrapText="1"/>
    </xf>
    <xf numFmtId="185" fontId="11" fillId="0" borderId="23" xfId="0" applyNumberFormat="1" applyFont="1" applyBorder="1" applyAlignment="1">
      <alignment/>
    </xf>
    <xf numFmtId="185" fontId="11" fillId="0" borderId="24" xfId="0" applyNumberFormat="1" applyFont="1" applyBorder="1" applyAlignment="1">
      <alignment/>
    </xf>
    <xf numFmtId="185" fontId="16" fillId="0" borderId="25" xfId="0" applyNumberFormat="1" applyFont="1" applyBorder="1" applyAlignment="1">
      <alignment/>
    </xf>
    <xf numFmtId="0" fontId="24" fillId="0" borderId="11" xfId="0" applyFont="1" applyBorder="1" applyAlignment="1">
      <alignment vertical="top" wrapText="1"/>
    </xf>
    <xf numFmtId="0" fontId="24" fillId="0" borderId="11" xfId="0" applyNumberFormat="1" applyFont="1" applyBorder="1" applyAlignment="1">
      <alignment vertical="top" wrapText="1"/>
    </xf>
    <xf numFmtId="0" fontId="24" fillId="0" borderId="26" xfId="0" applyNumberFormat="1" applyFont="1" applyBorder="1" applyAlignment="1">
      <alignment vertical="top" wrapText="1"/>
    </xf>
    <xf numFmtId="0" fontId="24" fillId="0" borderId="27" xfId="0" applyFont="1" applyBorder="1" applyAlignment="1">
      <alignment vertical="top" wrapText="1"/>
    </xf>
    <xf numFmtId="1" fontId="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85" fontId="21" fillId="0" borderId="0" xfId="0" applyNumberFormat="1" applyFont="1" applyAlignment="1">
      <alignment/>
    </xf>
    <xf numFmtId="185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86" fontId="37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4" fontId="28" fillId="0" borderId="17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85" fontId="39" fillId="0" borderId="0" xfId="0" applyNumberFormat="1" applyFont="1" applyAlignment="1">
      <alignment/>
    </xf>
    <xf numFmtId="0" fontId="24" fillId="0" borderId="22" xfId="0" applyFont="1" applyBorder="1" applyAlignment="1">
      <alignment vertical="top" wrapText="1"/>
    </xf>
    <xf numFmtId="185" fontId="16" fillId="0" borderId="23" xfId="0" applyNumberFormat="1" applyFont="1" applyBorder="1" applyAlignment="1">
      <alignment/>
    </xf>
    <xf numFmtId="185" fontId="16" fillId="2" borderId="24" xfId="0" applyNumberFormat="1" applyFont="1" applyFill="1" applyBorder="1" applyAlignment="1">
      <alignment/>
    </xf>
    <xf numFmtId="185" fontId="16" fillId="0" borderId="24" xfId="0" applyNumberFormat="1" applyFont="1" applyBorder="1" applyAlignment="1">
      <alignment/>
    </xf>
    <xf numFmtId="185" fontId="28" fillId="0" borderId="28" xfId="0" applyNumberFormat="1" applyFont="1" applyBorder="1" applyAlignment="1">
      <alignment/>
    </xf>
    <xf numFmtId="185" fontId="28" fillId="0" borderId="24" xfId="0" applyNumberFormat="1" applyFont="1" applyBorder="1" applyAlignment="1">
      <alignment/>
    </xf>
    <xf numFmtId="185" fontId="28" fillId="0" borderId="29" xfId="0" applyNumberFormat="1" applyFont="1" applyBorder="1" applyAlignment="1">
      <alignment/>
    </xf>
    <xf numFmtId="0" fontId="43" fillId="0" borderId="26" xfId="0" applyNumberFormat="1" applyFont="1" applyBorder="1" applyAlignment="1">
      <alignment vertical="top" wrapText="1"/>
    </xf>
    <xf numFmtId="0" fontId="30" fillId="2" borderId="3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85" fontId="27" fillId="0" borderId="25" xfId="0" applyNumberFormat="1" applyFont="1" applyBorder="1" applyAlignment="1">
      <alignment/>
    </xf>
    <xf numFmtId="185" fontId="27" fillId="0" borderId="12" xfId="0" applyNumberFormat="1" applyFont="1" applyBorder="1" applyAlignment="1">
      <alignment/>
    </xf>
    <xf numFmtId="185" fontId="28" fillId="0" borderId="12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185" fontId="28" fillId="0" borderId="30" xfId="0" applyNumberFormat="1" applyFont="1" applyBorder="1" applyAlignment="1">
      <alignment/>
    </xf>
    <xf numFmtId="185" fontId="28" fillId="0" borderId="31" xfId="0" applyNumberFormat="1" applyFont="1" applyBorder="1" applyAlignment="1">
      <alignment/>
    </xf>
    <xf numFmtId="185" fontId="28" fillId="0" borderId="23" xfId="0" applyNumberFormat="1" applyFont="1" applyBorder="1" applyAlignment="1">
      <alignment/>
    </xf>
    <xf numFmtId="185" fontId="28" fillId="0" borderId="15" xfId="0" applyNumberFormat="1" applyFont="1" applyBorder="1" applyAlignment="1">
      <alignment/>
    </xf>
    <xf numFmtId="185" fontId="27" fillId="0" borderId="7" xfId="0" applyNumberFormat="1" applyFont="1" applyBorder="1" applyAlignment="1">
      <alignment/>
    </xf>
    <xf numFmtId="0" fontId="30" fillId="2" borderId="32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185" fontId="27" fillId="0" borderId="34" xfId="0" applyNumberFormat="1" applyFont="1" applyBorder="1" applyAlignment="1">
      <alignment/>
    </xf>
    <xf numFmtId="185" fontId="27" fillId="0" borderId="35" xfId="0" applyNumberFormat="1" applyFont="1" applyBorder="1" applyAlignment="1">
      <alignment/>
    </xf>
    <xf numFmtId="185" fontId="28" fillId="0" borderId="35" xfId="0" applyNumberFormat="1" applyFont="1" applyBorder="1" applyAlignment="1">
      <alignment/>
    </xf>
    <xf numFmtId="185" fontId="27" fillId="0" borderId="36" xfId="0" applyNumberFormat="1" applyFont="1" applyBorder="1" applyAlignment="1">
      <alignment/>
    </xf>
    <xf numFmtId="185" fontId="27" fillId="0" borderId="19" xfId="0" applyNumberFormat="1" applyFont="1" applyBorder="1" applyAlignment="1">
      <alignment/>
    </xf>
    <xf numFmtId="185" fontId="28" fillId="0" borderId="32" xfId="0" applyNumberFormat="1" applyFont="1" applyBorder="1" applyAlignment="1">
      <alignment/>
    </xf>
    <xf numFmtId="185" fontId="28" fillId="0" borderId="37" xfId="0" applyNumberFormat="1" applyFont="1" applyBorder="1" applyAlignment="1">
      <alignment/>
    </xf>
    <xf numFmtId="185" fontId="28" fillId="0" borderId="38" xfId="0" applyNumberFormat="1" applyFont="1" applyBorder="1" applyAlignment="1">
      <alignment/>
    </xf>
    <xf numFmtId="185" fontId="28" fillId="0" borderId="39" xfId="0" applyNumberFormat="1" applyFont="1" applyBorder="1" applyAlignment="1">
      <alignment/>
    </xf>
    <xf numFmtId="185" fontId="28" fillId="0" borderId="36" xfId="0" applyNumberFormat="1" applyFont="1" applyBorder="1" applyAlignment="1">
      <alignment/>
    </xf>
    <xf numFmtId="185" fontId="27" fillId="0" borderId="33" xfId="0" applyNumberFormat="1" applyFont="1" applyBorder="1" applyAlignment="1">
      <alignment/>
    </xf>
    <xf numFmtId="185" fontId="27" fillId="0" borderId="36" xfId="0" applyNumberFormat="1" applyFont="1" applyBorder="1" applyAlignment="1">
      <alignment horizontal="right"/>
    </xf>
    <xf numFmtId="185" fontId="27" fillId="0" borderId="40" xfId="0" applyNumberFormat="1" applyFont="1" applyBorder="1" applyAlignment="1">
      <alignment horizontal="right"/>
    </xf>
    <xf numFmtId="180" fontId="28" fillId="2" borderId="35" xfId="0" applyNumberFormat="1" applyFont="1" applyFill="1" applyBorder="1" applyAlignment="1">
      <alignment horizontal="right"/>
    </xf>
    <xf numFmtId="180" fontId="28" fillId="2" borderId="17" xfId="0" applyNumberFormat="1" applyFont="1" applyFill="1" applyBorder="1" applyAlignment="1">
      <alignment horizontal="right"/>
    </xf>
    <xf numFmtId="180" fontId="28" fillId="2" borderId="37" xfId="0" applyNumberFormat="1" applyFont="1" applyFill="1" applyBorder="1" applyAlignment="1">
      <alignment horizontal="right"/>
    </xf>
    <xf numFmtId="180" fontId="28" fillId="2" borderId="21" xfId="0" applyNumberFormat="1" applyFont="1" applyFill="1" applyBorder="1" applyAlignment="1">
      <alignment horizontal="right"/>
    </xf>
    <xf numFmtId="0" fontId="18" fillId="2" borderId="41" xfId="0" applyFont="1" applyFill="1" applyBorder="1" applyAlignment="1">
      <alignment horizontal="center" vertical="center"/>
    </xf>
    <xf numFmtId="1" fontId="19" fillId="0" borderId="42" xfId="0" applyNumberFormat="1" applyFont="1" applyBorder="1" applyAlignment="1">
      <alignment wrapText="1"/>
    </xf>
    <xf numFmtId="1" fontId="20" fillId="0" borderId="42" xfId="0" applyNumberFormat="1" applyFont="1" applyBorder="1" applyAlignment="1">
      <alignment vertical="top" wrapText="1"/>
    </xf>
    <xf numFmtId="1" fontId="38" fillId="0" borderId="42" xfId="0" applyNumberFormat="1" applyFont="1" applyBorder="1" applyAlignment="1">
      <alignment vertical="top" wrapText="1"/>
    </xf>
    <xf numFmtId="1" fontId="38" fillId="2" borderId="43" xfId="0" applyNumberFormat="1" applyFont="1" applyFill="1" applyBorder="1" applyAlignment="1">
      <alignment vertical="top" wrapText="1"/>
    </xf>
    <xf numFmtId="1" fontId="38" fillId="2" borderId="44" xfId="0" applyNumberFormat="1" applyFont="1" applyFill="1" applyBorder="1" applyAlignment="1">
      <alignment vertical="top" wrapText="1"/>
    </xf>
    <xf numFmtId="1" fontId="20" fillId="0" borderId="45" xfId="0" applyNumberFormat="1" applyFont="1" applyBorder="1" applyAlignment="1">
      <alignment wrapText="1"/>
    </xf>
    <xf numFmtId="1" fontId="19" fillId="0" borderId="46" xfId="0" applyNumberFormat="1" applyFont="1" applyBorder="1" applyAlignment="1">
      <alignment vertical="top" wrapText="1"/>
    </xf>
    <xf numFmtId="0" fontId="40" fillId="0" borderId="42" xfId="0" applyNumberFormat="1" applyFont="1" applyBorder="1" applyAlignment="1">
      <alignment vertical="top" wrapText="1"/>
    </xf>
    <xf numFmtId="1" fontId="29" fillId="2" borderId="42" xfId="0" applyNumberFormat="1" applyFont="1" applyFill="1" applyBorder="1" applyAlignment="1">
      <alignment vertical="top" wrapText="1"/>
    </xf>
    <xf numFmtId="1" fontId="38" fillId="2" borderId="42" xfId="0" applyNumberFormat="1" applyFont="1" applyFill="1" applyBorder="1" applyAlignment="1">
      <alignment vertical="top" wrapText="1"/>
    </xf>
    <xf numFmtId="185" fontId="28" fillId="2" borderId="35" xfId="0" applyNumberFormat="1" applyFont="1" applyFill="1" applyBorder="1" applyAlignment="1">
      <alignment/>
    </xf>
    <xf numFmtId="185" fontId="27" fillId="0" borderId="35" xfId="0" applyNumberFormat="1" applyFont="1" applyBorder="1" applyAlignment="1">
      <alignment horizontal="center"/>
    </xf>
    <xf numFmtId="185" fontId="27" fillId="0" borderId="17" xfId="0" applyNumberFormat="1" applyFont="1" applyBorder="1" applyAlignment="1">
      <alignment horizontal="center"/>
    </xf>
    <xf numFmtId="185" fontId="28" fillId="2" borderId="35" xfId="0" applyNumberFormat="1" applyFont="1" applyFill="1" applyBorder="1" applyAlignment="1">
      <alignment horizontal="center"/>
    </xf>
    <xf numFmtId="185" fontId="28" fillId="2" borderId="17" xfId="0" applyNumberFormat="1" applyFont="1" applyFill="1" applyBorder="1" applyAlignment="1">
      <alignment horizontal="center"/>
    </xf>
    <xf numFmtId="185" fontId="28" fillId="2" borderId="37" xfId="0" applyNumberFormat="1" applyFont="1" applyFill="1" applyBorder="1" applyAlignment="1">
      <alignment horizontal="center"/>
    </xf>
    <xf numFmtId="185" fontId="28" fillId="2" borderId="21" xfId="0" applyNumberFormat="1" applyFont="1" applyFill="1" applyBorder="1" applyAlignment="1">
      <alignment horizontal="center"/>
    </xf>
    <xf numFmtId="187" fontId="22" fillId="0" borderId="0" xfId="0" applyNumberFormat="1" applyFont="1" applyAlignment="1">
      <alignment/>
    </xf>
    <xf numFmtId="191" fontId="22" fillId="0" borderId="0" xfId="0" applyNumberFormat="1" applyFont="1" applyAlignment="1">
      <alignment/>
    </xf>
    <xf numFmtId="186" fontId="0" fillId="0" borderId="0" xfId="0" applyNumberFormat="1" applyAlignment="1">
      <alignment/>
    </xf>
    <xf numFmtId="185" fontId="16" fillId="0" borderId="35" xfId="0" applyNumberFormat="1" applyFont="1" applyBorder="1" applyAlignment="1">
      <alignment/>
    </xf>
    <xf numFmtId="1" fontId="9" fillId="0" borderId="47" xfId="0" applyNumberFormat="1" applyFont="1" applyBorder="1" applyAlignment="1">
      <alignment wrapText="1"/>
    </xf>
    <xf numFmtId="185" fontId="46" fillId="0" borderId="0" xfId="0" applyNumberFormat="1" applyFont="1" applyAlignment="1">
      <alignment/>
    </xf>
    <xf numFmtId="185" fontId="47" fillId="0" borderId="0" xfId="0" applyNumberFormat="1" applyFont="1" applyAlignment="1">
      <alignment/>
    </xf>
    <xf numFmtId="186" fontId="48" fillId="0" borderId="0" xfId="0" applyNumberFormat="1" applyFont="1" applyAlignment="1">
      <alignment/>
    </xf>
    <xf numFmtId="185" fontId="49" fillId="0" borderId="35" xfId="0" applyNumberFormat="1" applyFont="1" applyBorder="1" applyAlignment="1">
      <alignment/>
    </xf>
    <xf numFmtId="1" fontId="50" fillId="0" borderId="42" xfId="0" applyNumberFormat="1" applyFont="1" applyBorder="1" applyAlignment="1">
      <alignment vertical="top" wrapText="1"/>
    </xf>
    <xf numFmtId="1" fontId="51" fillId="0" borderId="42" xfId="0" applyNumberFormat="1" applyFont="1" applyBorder="1" applyAlignment="1">
      <alignment vertical="top" wrapText="1"/>
    </xf>
    <xf numFmtId="180" fontId="4" fillId="0" borderId="0" xfId="0" applyNumberFormat="1" applyFont="1" applyAlignment="1">
      <alignment horizontal="center"/>
    </xf>
    <xf numFmtId="186" fontId="11" fillId="0" borderId="0" xfId="0" applyNumberFormat="1" applyFont="1" applyAlignment="1">
      <alignment/>
    </xf>
    <xf numFmtId="186" fontId="23" fillId="0" borderId="0" xfId="0" applyNumberFormat="1" applyFont="1" applyAlignment="1">
      <alignment/>
    </xf>
    <xf numFmtId="0" fontId="6" fillId="2" borderId="48" xfId="0" applyFont="1" applyFill="1" applyBorder="1" applyAlignment="1">
      <alignment horizontal="center" vertical="center" wrapText="1"/>
    </xf>
    <xf numFmtId="185" fontId="16" fillId="0" borderId="49" xfId="0" applyNumberFormat="1" applyFont="1" applyBorder="1" applyAlignment="1">
      <alignment/>
    </xf>
    <xf numFmtId="185" fontId="16" fillId="0" borderId="50" xfId="0" applyNumberFormat="1" applyFont="1" applyBorder="1" applyAlignment="1">
      <alignment/>
    </xf>
    <xf numFmtId="185" fontId="11" fillId="0" borderId="48" xfId="0" applyNumberFormat="1" applyFont="1" applyBorder="1" applyAlignment="1">
      <alignment/>
    </xf>
    <xf numFmtId="185" fontId="16" fillId="0" borderId="51" xfId="0" applyNumberFormat="1" applyFont="1" applyBorder="1" applyAlignment="1">
      <alignment/>
    </xf>
    <xf numFmtId="185" fontId="11" fillId="0" borderId="51" xfId="0" applyNumberFormat="1" applyFont="1" applyBorder="1" applyAlignment="1">
      <alignment/>
    </xf>
    <xf numFmtId="185" fontId="11" fillId="0" borderId="48" xfId="0" applyNumberFormat="1" applyFont="1" applyBorder="1" applyAlignment="1">
      <alignment/>
    </xf>
    <xf numFmtId="185" fontId="16" fillId="0" borderId="52" xfId="0" applyNumberFormat="1" applyFont="1" applyBorder="1" applyAlignment="1">
      <alignment/>
    </xf>
    <xf numFmtId="185" fontId="16" fillId="0" borderId="40" xfId="0" applyNumberFormat="1" applyFont="1" applyBorder="1" applyAlignment="1">
      <alignment/>
    </xf>
    <xf numFmtId="4" fontId="28" fillId="0" borderId="9" xfId="0" applyNumberFormat="1" applyFont="1" applyBorder="1" applyAlignment="1">
      <alignment/>
    </xf>
    <xf numFmtId="4" fontId="28" fillId="0" borderId="28" xfId="0" applyNumberFormat="1" applyFont="1" applyBorder="1" applyAlignment="1">
      <alignment/>
    </xf>
    <xf numFmtId="186" fontId="27" fillId="0" borderId="12" xfId="0" applyNumberFormat="1" applyFont="1" applyBorder="1" applyAlignment="1">
      <alignment/>
    </xf>
    <xf numFmtId="1" fontId="20" fillId="0" borderId="46" xfId="0" applyNumberFormat="1" applyFont="1" applyBorder="1" applyAlignment="1">
      <alignment horizontal="left" wrapText="1"/>
    </xf>
    <xf numFmtId="1" fontId="20" fillId="0" borderId="42" xfId="0" applyNumberFormat="1" applyFont="1" applyBorder="1" applyAlignment="1">
      <alignment wrapText="1"/>
    </xf>
    <xf numFmtId="1" fontId="19" fillId="0" borderId="46" xfId="0" applyNumberFormat="1" applyFont="1" applyBorder="1" applyAlignment="1">
      <alignment vertical="top" wrapText="1"/>
    </xf>
    <xf numFmtId="1" fontId="19" fillId="0" borderId="42" xfId="0" applyNumberFormat="1" applyFont="1" applyBorder="1" applyAlignment="1">
      <alignment vertical="top" wrapText="1"/>
    </xf>
    <xf numFmtId="185" fontId="28" fillId="2" borderId="17" xfId="0" applyNumberFormat="1" applyFont="1" applyFill="1" applyBorder="1" applyAlignment="1">
      <alignment/>
    </xf>
    <xf numFmtId="186" fontId="28" fillId="0" borderId="17" xfId="0" applyNumberFormat="1" applyFont="1" applyBorder="1" applyAlignment="1">
      <alignment/>
    </xf>
    <xf numFmtId="1" fontId="19" fillId="2" borderId="53" xfId="0" applyNumberFormat="1" applyFont="1" applyFill="1" applyBorder="1" applyAlignment="1">
      <alignment vertical="top" wrapText="1"/>
    </xf>
    <xf numFmtId="185" fontId="28" fillId="0" borderId="39" xfId="0" applyNumberFormat="1" applyFont="1" applyBorder="1" applyAlignment="1">
      <alignment/>
    </xf>
    <xf numFmtId="185" fontId="28" fillId="0" borderId="2" xfId="0" applyNumberFormat="1" applyFont="1" applyBorder="1" applyAlignment="1">
      <alignment/>
    </xf>
    <xf numFmtId="185" fontId="28" fillId="0" borderId="28" xfId="0" applyNumberFormat="1" applyFont="1" applyBorder="1" applyAlignment="1">
      <alignment/>
    </xf>
    <xf numFmtId="1" fontId="19" fillId="0" borderId="54" xfId="0" applyNumberFormat="1" applyFont="1" applyBorder="1" applyAlignment="1">
      <alignment wrapText="1"/>
    </xf>
    <xf numFmtId="1" fontId="19" fillId="0" borderId="42" xfId="0" applyNumberFormat="1" applyFont="1" applyBorder="1" applyAlignment="1">
      <alignment wrapText="1"/>
    </xf>
    <xf numFmtId="185" fontId="28" fillId="0" borderId="35" xfId="0" applyNumberFormat="1" applyFont="1" applyBorder="1" applyAlignment="1">
      <alignment/>
    </xf>
    <xf numFmtId="185" fontId="28" fillId="0" borderId="4" xfId="0" applyNumberFormat="1" applyFont="1" applyBorder="1" applyAlignment="1">
      <alignment/>
    </xf>
    <xf numFmtId="185" fontId="28" fillId="0" borderId="17" xfId="0" applyNumberFormat="1" applyFont="1" applyBorder="1" applyAlignment="1">
      <alignment/>
    </xf>
    <xf numFmtId="185" fontId="28" fillId="2" borderId="35" xfId="0" applyNumberFormat="1" applyFont="1" applyFill="1" applyBorder="1" applyAlignment="1">
      <alignment/>
    </xf>
    <xf numFmtId="1" fontId="19" fillId="0" borderId="42" xfId="0" applyNumberFormat="1" applyFont="1" applyBorder="1" applyAlignment="1">
      <alignment vertical="top" wrapText="1"/>
    </xf>
    <xf numFmtId="185" fontId="28" fillId="0" borderId="20" xfId="0" applyNumberFormat="1" applyFont="1" applyBorder="1" applyAlignment="1">
      <alignment/>
    </xf>
    <xf numFmtId="185" fontId="28" fillId="2" borderId="2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185" fontId="56" fillId="0" borderId="35" xfId="0" applyNumberFormat="1" applyFont="1" applyBorder="1" applyAlignment="1">
      <alignment/>
    </xf>
    <xf numFmtId="185" fontId="56" fillId="0" borderId="4" xfId="0" applyNumberFormat="1" applyFont="1" applyBorder="1" applyAlignment="1">
      <alignment/>
    </xf>
    <xf numFmtId="185" fontId="56" fillId="0" borderId="17" xfId="0" applyNumberFormat="1" applyFont="1" applyBorder="1" applyAlignment="1">
      <alignment/>
    </xf>
    <xf numFmtId="1" fontId="20" fillId="0" borderId="45" xfId="0" applyNumberFormat="1" applyFont="1" applyBorder="1" applyAlignment="1">
      <alignment wrapText="1"/>
    </xf>
    <xf numFmtId="1" fontId="20" fillId="0" borderId="44" xfId="0" applyNumberFormat="1" applyFont="1" applyBorder="1" applyAlignment="1">
      <alignment horizontal="center" wrapText="1"/>
    </xf>
    <xf numFmtId="185" fontId="27" fillId="0" borderId="38" xfId="0" applyNumberFormat="1" applyFont="1" applyBorder="1" applyAlignment="1">
      <alignment/>
    </xf>
    <xf numFmtId="185" fontId="27" fillId="0" borderId="24" xfId="0" applyNumberFormat="1" applyFont="1" applyBorder="1" applyAlignment="1">
      <alignment/>
    </xf>
    <xf numFmtId="185" fontId="27" fillId="0" borderId="29" xfId="0" applyNumberFormat="1" applyFont="1" applyBorder="1" applyAlignment="1">
      <alignment/>
    </xf>
    <xf numFmtId="185" fontId="27" fillId="0" borderId="23" xfId="0" applyNumberFormat="1" applyFont="1" applyBorder="1" applyAlignment="1">
      <alignment/>
    </xf>
    <xf numFmtId="1" fontId="19" fillId="0" borderId="54" xfId="0" applyNumberFormat="1" applyFont="1" applyBorder="1" applyAlignment="1">
      <alignment vertical="top" wrapText="1"/>
    </xf>
    <xf numFmtId="185" fontId="28" fillId="0" borderId="9" xfId="0" applyNumberFormat="1" applyFont="1" applyBorder="1" applyAlignment="1">
      <alignment/>
    </xf>
    <xf numFmtId="1" fontId="19" fillId="0" borderId="44" xfId="0" applyNumberFormat="1" applyFont="1" applyBorder="1" applyAlignment="1">
      <alignment wrapText="1"/>
    </xf>
    <xf numFmtId="185" fontId="28" fillId="2" borderId="38" xfId="0" applyNumberFormat="1" applyFont="1" applyFill="1" applyBorder="1" applyAlignment="1">
      <alignment/>
    </xf>
    <xf numFmtId="185" fontId="28" fillId="0" borderId="24" xfId="0" applyNumberFormat="1" applyFont="1" applyBorder="1" applyAlignment="1">
      <alignment/>
    </xf>
    <xf numFmtId="185" fontId="28" fillId="0" borderId="29" xfId="0" applyNumberFormat="1" applyFont="1" applyBorder="1" applyAlignment="1">
      <alignment/>
    </xf>
    <xf numFmtId="185" fontId="28" fillId="0" borderId="38" xfId="0" applyNumberFormat="1" applyFont="1" applyBorder="1" applyAlignment="1">
      <alignment/>
    </xf>
    <xf numFmtId="185" fontId="28" fillId="0" borderId="23" xfId="0" applyNumberFormat="1" applyFont="1" applyBorder="1" applyAlignment="1">
      <alignment/>
    </xf>
    <xf numFmtId="1" fontId="57" fillId="0" borderId="41" xfId="0" applyNumberFormat="1" applyFont="1" applyBorder="1" applyAlignment="1">
      <alignment horizontal="center" wrapText="1"/>
    </xf>
    <xf numFmtId="185" fontId="27" fillId="0" borderId="33" xfId="0" applyNumberFormat="1" applyFont="1" applyBorder="1" applyAlignment="1">
      <alignment/>
    </xf>
    <xf numFmtId="185" fontId="27" fillId="0" borderId="1" xfId="0" applyNumberFormat="1" applyFont="1" applyBorder="1" applyAlignment="1">
      <alignment/>
    </xf>
    <xf numFmtId="185" fontId="27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1" fontId="17" fillId="0" borderId="0" xfId="0" applyNumberFormat="1" applyFont="1" applyAlignment="1">
      <alignment/>
    </xf>
    <xf numFmtId="186" fontId="60" fillId="0" borderId="0" xfId="0" applyNumberFormat="1" applyFont="1" applyAlignment="1">
      <alignment/>
    </xf>
    <xf numFmtId="185" fontId="60" fillId="0" borderId="0" xfId="0" applyNumberFormat="1" applyFont="1" applyAlignment="1">
      <alignment/>
    </xf>
    <xf numFmtId="0" fontId="59" fillId="0" borderId="0" xfId="0" applyFont="1" applyAlignment="1">
      <alignment/>
    </xf>
    <xf numFmtId="1" fontId="17" fillId="0" borderId="0" xfId="0" applyNumberFormat="1" applyFont="1" applyAlignment="1">
      <alignment horizontal="center"/>
    </xf>
    <xf numFmtId="1" fontId="22" fillId="0" borderId="55" xfId="0" applyNumberFormat="1" applyFont="1" applyBorder="1" applyAlignment="1">
      <alignment horizont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1" fontId="18" fillId="0" borderId="58" xfId="0" applyNumberFormat="1" applyFont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1" fontId="59" fillId="0" borderId="0" xfId="0" applyNumberFormat="1" applyFont="1" applyBorder="1" applyAlignment="1">
      <alignment horizontal="center" wrapText="1"/>
    </xf>
    <xf numFmtId="0" fontId="58" fillId="0" borderId="55" xfId="0" applyFont="1" applyBorder="1" applyAlignment="1">
      <alignment horizontal="center"/>
    </xf>
    <xf numFmtId="1" fontId="58" fillId="0" borderId="55" xfId="0" applyNumberFormat="1" applyFont="1" applyBorder="1" applyAlignment="1">
      <alignment horizontal="center" wrapText="1"/>
    </xf>
    <xf numFmtId="0" fontId="30" fillId="0" borderId="59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2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30" fillId="2" borderId="39" xfId="0" applyFont="1" applyFill="1" applyBorder="1" applyAlignment="1">
      <alignment horizontal="center" vertical="center" wrapText="1"/>
    </xf>
    <xf numFmtId="0" fontId="30" fillId="2" borderId="37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1" fillId="2" borderId="60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zoomScaleSheetLayoutView="55" workbookViewId="0" topLeftCell="A44">
      <selection activeCell="D57" sqref="D57"/>
    </sheetView>
  </sheetViews>
  <sheetFormatPr defaultColWidth="9.00390625" defaultRowHeight="12.75"/>
  <cols>
    <col min="1" max="1" width="53.375" style="1" customWidth="1"/>
    <col min="2" max="2" width="19.125" style="0" customWidth="1"/>
    <col min="3" max="3" width="17.75390625" style="0" customWidth="1"/>
    <col min="4" max="4" width="17.625" style="0" customWidth="1"/>
    <col min="5" max="5" width="16.875" style="0" customWidth="1"/>
    <col min="7" max="7" width="10.375" style="0" bestFit="1" customWidth="1"/>
    <col min="8" max="8" width="16.625" style="0" customWidth="1"/>
  </cols>
  <sheetData>
    <row r="1" spans="1:5" ht="35.25" customHeight="1">
      <c r="A1" s="224" t="s">
        <v>75</v>
      </c>
      <c r="B1" s="224"/>
      <c r="C1" s="224"/>
      <c r="D1" s="224"/>
      <c r="E1" s="224"/>
    </row>
    <row r="2" spans="1:5" ht="35.25" customHeight="1">
      <c r="A2" s="224" t="s">
        <v>1</v>
      </c>
      <c r="B2" s="224"/>
      <c r="C2" s="224"/>
      <c r="D2" s="224"/>
      <c r="E2" s="224"/>
    </row>
    <row r="3" spans="1:8" ht="32.25" customHeight="1">
      <c r="A3" s="224" t="s">
        <v>135</v>
      </c>
      <c r="B3" s="224"/>
      <c r="C3" s="224"/>
      <c r="D3" s="224"/>
      <c r="E3" s="224"/>
      <c r="F3" s="220"/>
      <c r="G3" s="220"/>
      <c r="H3" s="220"/>
    </row>
    <row r="4" spans="1:5" ht="21.75" customHeight="1" thickBot="1">
      <c r="A4" s="78" t="s">
        <v>144</v>
      </c>
      <c r="C4" s="5"/>
      <c r="D4" s="6"/>
      <c r="E4" s="14" t="s">
        <v>7</v>
      </c>
    </row>
    <row r="5" spans="1:5" ht="51.75" customHeight="1">
      <c r="A5" s="232" t="s">
        <v>8</v>
      </c>
      <c r="B5" s="229" t="s">
        <v>98</v>
      </c>
      <c r="C5" s="235" t="s">
        <v>136</v>
      </c>
      <c r="D5" s="238" t="s">
        <v>137</v>
      </c>
      <c r="E5" s="226" t="s">
        <v>138</v>
      </c>
    </row>
    <row r="6" spans="1:5" ht="18.75" customHeight="1">
      <c r="A6" s="233"/>
      <c r="B6" s="230"/>
      <c r="C6" s="236"/>
      <c r="D6" s="236"/>
      <c r="E6" s="227"/>
    </row>
    <row r="7" spans="1:5" ht="62.25" customHeight="1" thickBot="1">
      <c r="A7" s="234"/>
      <c r="B7" s="231"/>
      <c r="C7" s="237"/>
      <c r="D7" s="239"/>
      <c r="E7" s="228"/>
    </row>
    <row r="8" spans="1:5" ht="22.5" customHeight="1" thickBot="1">
      <c r="A8" s="19">
        <v>1</v>
      </c>
      <c r="B8" s="20">
        <v>2</v>
      </c>
      <c r="C8" s="2">
        <v>3</v>
      </c>
      <c r="D8" s="2">
        <v>4</v>
      </c>
      <c r="E8" s="164">
        <v>5</v>
      </c>
    </row>
    <row r="9" spans="1:5" ht="31.5" customHeight="1">
      <c r="A9" s="21" t="s">
        <v>11</v>
      </c>
      <c r="B9" s="25">
        <v>172653.832</v>
      </c>
      <c r="C9" s="7">
        <v>178183.061</v>
      </c>
      <c r="D9" s="7">
        <f>C9/B9*100</f>
        <v>103.20249422555531</v>
      </c>
      <c r="E9" s="165">
        <f aca="true" t="shared" si="0" ref="E9:E27">C9-B9</f>
        <v>5529.228999999992</v>
      </c>
    </row>
    <row r="10" spans="1:5" ht="51.75" customHeight="1">
      <c r="A10" s="23" t="s">
        <v>12</v>
      </c>
      <c r="B10" s="25">
        <v>300</v>
      </c>
      <c r="C10" s="8">
        <v>258.909</v>
      </c>
      <c r="D10" s="9">
        <f>C10/B10*100</f>
        <v>86.303</v>
      </c>
      <c r="E10" s="166">
        <f t="shared" si="0"/>
        <v>-41.09100000000001</v>
      </c>
    </row>
    <row r="11" spans="1:5" ht="21.75" customHeight="1">
      <c r="A11" s="24" t="s">
        <v>13</v>
      </c>
      <c r="B11" s="25">
        <v>16250</v>
      </c>
      <c r="C11" s="8">
        <v>19386.36</v>
      </c>
      <c r="D11" s="9">
        <f>C11/B11*100</f>
        <v>119.30067692307694</v>
      </c>
      <c r="E11" s="166">
        <f t="shared" si="0"/>
        <v>3136.3600000000006</v>
      </c>
    </row>
    <row r="12" spans="1:5" ht="24" customHeight="1">
      <c r="A12" s="24" t="s">
        <v>14</v>
      </c>
      <c r="B12" s="25">
        <v>31.3</v>
      </c>
      <c r="C12" s="9">
        <v>7.428</v>
      </c>
      <c r="D12" s="9">
        <f>C12/B12*100</f>
        <v>23.731629392971247</v>
      </c>
      <c r="E12" s="166">
        <f t="shared" si="0"/>
        <v>-23.872</v>
      </c>
    </row>
    <row r="13" spans="1:5" ht="54.75" customHeight="1">
      <c r="A13" s="24" t="s">
        <v>15</v>
      </c>
      <c r="B13" s="25">
        <v>11732.523</v>
      </c>
      <c r="C13" s="9">
        <v>9877.779</v>
      </c>
      <c r="D13" s="9">
        <f>C13/B13*100</f>
        <v>84.19143094797258</v>
      </c>
      <c r="E13" s="166">
        <f t="shared" si="0"/>
        <v>-1854.7439999999988</v>
      </c>
    </row>
    <row r="14" spans="1:5" ht="36" customHeight="1">
      <c r="A14" s="24" t="s">
        <v>120</v>
      </c>
      <c r="B14" s="25"/>
      <c r="C14" s="9">
        <v>2382.606</v>
      </c>
      <c r="D14" s="9"/>
      <c r="E14" s="166">
        <f t="shared" si="0"/>
        <v>2382.606</v>
      </c>
    </row>
    <row r="15" spans="1:5" ht="36" customHeight="1">
      <c r="A15" s="24" t="s">
        <v>16</v>
      </c>
      <c r="B15" s="25">
        <v>186</v>
      </c>
      <c r="C15" s="9">
        <v>269.051</v>
      </c>
      <c r="D15" s="9">
        <f>C15/B15*100</f>
        <v>144.6510752688172</v>
      </c>
      <c r="E15" s="166">
        <f t="shared" si="0"/>
        <v>83.05099999999999</v>
      </c>
    </row>
    <row r="16" spans="1:5" ht="41.25" customHeight="1">
      <c r="A16" s="24" t="s">
        <v>17</v>
      </c>
      <c r="B16" s="25">
        <v>568.1</v>
      </c>
      <c r="C16" s="8">
        <v>898.508</v>
      </c>
      <c r="D16" s="9">
        <f>C16/B16*100</f>
        <v>158.16018306636155</v>
      </c>
      <c r="E16" s="166">
        <f t="shared" si="0"/>
        <v>330.408</v>
      </c>
    </row>
    <row r="17" spans="1:5" ht="28.5" customHeight="1">
      <c r="A17" s="24" t="s">
        <v>27</v>
      </c>
      <c r="B17" s="25">
        <v>300</v>
      </c>
      <c r="C17" s="9">
        <f>C18+C19+C20+C21</f>
        <v>300.174</v>
      </c>
      <c r="D17" s="9">
        <f>C17/B17*100</f>
        <v>100.058</v>
      </c>
      <c r="E17" s="166">
        <f t="shared" si="0"/>
        <v>0.17399999999997817</v>
      </c>
    </row>
    <row r="18" spans="1:5" ht="21" customHeight="1">
      <c r="A18" s="24" t="s">
        <v>115</v>
      </c>
      <c r="B18" s="25"/>
      <c r="C18" s="9">
        <v>18.7</v>
      </c>
      <c r="D18" s="9"/>
      <c r="E18" s="166">
        <f t="shared" si="0"/>
        <v>18.7</v>
      </c>
    </row>
    <row r="19" spans="1:5" ht="21" customHeight="1">
      <c r="A19" s="24" t="s">
        <v>112</v>
      </c>
      <c r="B19" s="25"/>
      <c r="C19" s="9">
        <f>2.853</f>
        <v>2.853</v>
      </c>
      <c r="D19" s="9"/>
      <c r="E19" s="166">
        <f t="shared" si="0"/>
        <v>2.853</v>
      </c>
    </row>
    <row r="20" spans="1:5" ht="37.5" customHeight="1">
      <c r="A20" s="24" t="s">
        <v>70</v>
      </c>
      <c r="B20" s="25"/>
      <c r="C20" s="9">
        <v>133.45</v>
      </c>
      <c r="D20" s="9"/>
      <c r="E20" s="166">
        <f t="shared" si="0"/>
        <v>133.45</v>
      </c>
    </row>
    <row r="21" spans="1:5" ht="39" customHeight="1" thickBot="1">
      <c r="A21" s="154" t="s">
        <v>71</v>
      </c>
      <c r="B21" s="73"/>
      <c r="C21" s="8">
        <v>145.171</v>
      </c>
      <c r="D21" s="8"/>
      <c r="E21" s="165">
        <f t="shared" si="0"/>
        <v>145.171</v>
      </c>
    </row>
    <row r="22" spans="1:8" ht="30" customHeight="1" thickBot="1">
      <c r="A22" s="26" t="s">
        <v>9</v>
      </c>
      <c r="B22" s="27">
        <f>SUM(B9:B17)</f>
        <v>202021.75499999998</v>
      </c>
      <c r="C22" s="10">
        <f>SUM(C9:C17)</f>
        <v>211563.87600000005</v>
      </c>
      <c r="D22" s="10">
        <f aca="true" t="shared" si="1" ref="D22:D27">C22/B22*100</f>
        <v>104.72331358570767</v>
      </c>
      <c r="E22" s="167">
        <f t="shared" si="0"/>
        <v>9542.121000000072</v>
      </c>
      <c r="H22" s="195"/>
    </row>
    <row r="23" spans="1:5" ht="29.25" customHeight="1">
      <c r="A23" s="74" t="s">
        <v>45</v>
      </c>
      <c r="B23" s="25">
        <v>230927.4</v>
      </c>
      <c r="C23" s="47">
        <v>230927.4</v>
      </c>
      <c r="D23" s="8">
        <f t="shared" si="1"/>
        <v>100</v>
      </c>
      <c r="E23" s="165">
        <f t="shared" si="0"/>
        <v>0</v>
      </c>
    </row>
    <row r="24" spans="1:8" ht="46.5" customHeight="1">
      <c r="A24" s="74" t="s">
        <v>84</v>
      </c>
      <c r="B24" s="153">
        <v>20857.9</v>
      </c>
      <c r="C24" s="48">
        <v>20857.9</v>
      </c>
      <c r="D24" s="9">
        <f t="shared" si="1"/>
        <v>100</v>
      </c>
      <c r="E24" s="166">
        <f t="shared" si="0"/>
        <v>0</v>
      </c>
      <c r="H24" s="43"/>
    </row>
    <row r="25" spans="1:5" ht="87.75" customHeight="1" thickBot="1">
      <c r="A25" s="92" t="s">
        <v>130</v>
      </c>
      <c r="B25" s="93">
        <v>4569.1</v>
      </c>
      <c r="C25" s="94">
        <v>4569.1</v>
      </c>
      <c r="D25" s="95">
        <f t="shared" si="1"/>
        <v>100</v>
      </c>
      <c r="E25" s="168">
        <f t="shared" si="0"/>
        <v>0</v>
      </c>
    </row>
    <row r="26" spans="1:5" ht="24.75" customHeight="1" thickBot="1">
      <c r="A26" s="70" t="s">
        <v>18</v>
      </c>
      <c r="B26" s="71">
        <f>SUM(B22:B25)</f>
        <v>458376.15499999997</v>
      </c>
      <c r="C26" s="72">
        <f>SUM(C22:C25)</f>
        <v>467918.27600000007</v>
      </c>
      <c r="D26" s="72">
        <f t="shared" si="1"/>
        <v>102.08172281562074</v>
      </c>
      <c r="E26" s="169">
        <f t="shared" si="0"/>
        <v>9542.121000000101</v>
      </c>
    </row>
    <row r="27" spans="1:8" ht="39" customHeight="1" thickBot="1">
      <c r="A27" s="28" t="s">
        <v>20</v>
      </c>
      <c r="B27" s="29">
        <f>SUM(B29:B45)</f>
        <v>670724.425</v>
      </c>
      <c r="C27" s="49">
        <f>SUM(C29:C45)</f>
        <v>646456.3879999999</v>
      </c>
      <c r="D27" s="13">
        <f t="shared" si="1"/>
        <v>96.38181701821875</v>
      </c>
      <c r="E27" s="170">
        <f t="shared" si="0"/>
        <v>-24268.037000000128</v>
      </c>
      <c r="H27" s="3"/>
    </row>
    <row r="28" spans="1:5" ht="21" customHeight="1">
      <c r="A28" s="30" t="s">
        <v>21</v>
      </c>
      <c r="B28" s="22"/>
      <c r="C28" s="7"/>
      <c r="D28" s="7"/>
      <c r="E28" s="171"/>
    </row>
    <row r="29" spans="1:7" ht="81" customHeight="1">
      <c r="A29" s="74" t="s">
        <v>36</v>
      </c>
      <c r="B29" s="25">
        <v>460571.5</v>
      </c>
      <c r="C29" s="32">
        <v>459344.72</v>
      </c>
      <c r="D29" s="8">
        <f aca="true" t="shared" si="2" ref="D29:D48">C29/B29*100</f>
        <v>99.73363961947275</v>
      </c>
      <c r="E29" s="165">
        <f aca="true" t="shared" si="3" ref="E29:E48">C29-B29</f>
        <v>-1226.780000000028</v>
      </c>
      <c r="G29" s="43"/>
    </row>
    <row r="30" spans="1:5" ht="168.75" customHeight="1">
      <c r="A30" s="75" t="s">
        <v>37</v>
      </c>
      <c r="B30" s="25">
        <v>2505.8</v>
      </c>
      <c r="C30" s="33">
        <v>1710.535</v>
      </c>
      <c r="D30" s="9">
        <f t="shared" si="2"/>
        <v>68.26302977093144</v>
      </c>
      <c r="E30" s="166">
        <f t="shared" si="3"/>
        <v>-795.2650000000001</v>
      </c>
    </row>
    <row r="31" spans="1:5" ht="105" customHeight="1">
      <c r="A31" s="76" t="s">
        <v>38</v>
      </c>
      <c r="B31" s="25">
        <v>84900.6</v>
      </c>
      <c r="C31" s="25">
        <v>71084.757</v>
      </c>
      <c r="D31" s="8">
        <f t="shared" si="2"/>
        <v>83.7270372647543</v>
      </c>
      <c r="E31" s="165">
        <f t="shared" si="3"/>
        <v>-13815.843000000008</v>
      </c>
    </row>
    <row r="32" spans="1:7" ht="168.75" customHeight="1">
      <c r="A32" s="74" t="s">
        <v>39</v>
      </c>
      <c r="B32" s="25">
        <v>29341.2</v>
      </c>
      <c r="C32" s="25">
        <v>26392.896</v>
      </c>
      <c r="D32" s="8">
        <f t="shared" si="2"/>
        <v>89.95165841887858</v>
      </c>
      <c r="E32" s="165">
        <f t="shared" si="3"/>
        <v>-2948.304</v>
      </c>
      <c r="G32" s="43"/>
    </row>
    <row r="33" spans="1:5" ht="66" customHeight="1">
      <c r="A33" s="77" t="s">
        <v>69</v>
      </c>
      <c r="B33" s="25">
        <v>33940.4</v>
      </c>
      <c r="C33" s="32">
        <v>30956.646</v>
      </c>
      <c r="D33" s="8">
        <f t="shared" si="2"/>
        <v>91.20884255930984</v>
      </c>
      <c r="E33" s="165">
        <f t="shared" si="3"/>
        <v>-2983.754000000001</v>
      </c>
    </row>
    <row r="34" spans="1:5" ht="83.25" customHeight="1">
      <c r="A34" s="75" t="s">
        <v>114</v>
      </c>
      <c r="B34" s="25">
        <v>1000</v>
      </c>
      <c r="C34" s="32">
        <v>1000</v>
      </c>
      <c r="D34" s="8">
        <f t="shared" si="2"/>
        <v>100</v>
      </c>
      <c r="E34" s="165">
        <f t="shared" si="3"/>
        <v>0</v>
      </c>
    </row>
    <row r="35" spans="1:5" ht="95.25" customHeight="1">
      <c r="A35" s="75" t="s">
        <v>40</v>
      </c>
      <c r="B35" s="25">
        <v>14487.3</v>
      </c>
      <c r="C35" s="32">
        <v>14487.3</v>
      </c>
      <c r="D35" s="8">
        <f t="shared" si="2"/>
        <v>100</v>
      </c>
      <c r="E35" s="165">
        <f t="shared" si="3"/>
        <v>0</v>
      </c>
    </row>
    <row r="36" spans="1:5" ht="48.75" customHeight="1">
      <c r="A36" s="75" t="s">
        <v>85</v>
      </c>
      <c r="B36" s="25">
        <v>30221.4</v>
      </c>
      <c r="C36" s="33">
        <v>30112.955</v>
      </c>
      <c r="D36" s="9">
        <f t="shared" si="2"/>
        <v>99.64116486992661</v>
      </c>
      <c r="E36" s="166">
        <f t="shared" si="3"/>
        <v>-108.44499999999971</v>
      </c>
    </row>
    <row r="37" spans="1:5" ht="123" customHeight="1">
      <c r="A37" s="75" t="s">
        <v>41</v>
      </c>
      <c r="B37" s="25">
        <v>3857.025</v>
      </c>
      <c r="C37" s="33">
        <v>3687.535</v>
      </c>
      <c r="D37" s="9">
        <f t="shared" si="2"/>
        <v>95.60568054394254</v>
      </c>
      <c r="E37" s="166">
        <f t="shared" si="3"/>
        <v>-169.49000000000024</v>
      </c>
    </row>
    <row r="38" spans="1:5" ht="75.75" customHeight="1">
      <c r="A38" s="75" t="s">
        <v>35</v>
      </c>
      <c r="B38" s="25">
        <v>126</v>
      </c>
      <c r="C38" s="34"/>
      <c r="D38" s="8">
        <f t="shared" si="2"/>
        <v>0</v>
      </c>
      <c r="E38" s="165">
        <f t="shared" si="3"/>
        <v>-126</v>
      </c>
    </row>
    <row r="39" spans="1:5" ht="62.25" customHeight="1">
      <c r="A39" s="75" t="s">
        <v>97</v>
      </c>
      <c r="B39" s="25">
        <v>500</v>
      </c>
      <c r="C39" s="35">
        <v>499.448</v>
      </c>
      <c r="D39" s="9">
        <f t="shared" si="2"/>
        <v>99.8896</v>
      </c>
      <c r="E39" s="166">
        <f t="shared" si="3"/>
        <v>-0.5520000000000209</v>
      </c>
    </row>
    <row r="40" spans="1:5" ht="63.75" customHeight="1">
      <c r="A40" s="75" t="s">
        <v>34</v>
      </c>
      <c r="B40" s="25">
        <v>500</v>
      </c>
      <c r="C40" s="35">
        <v>157.5</v>
      </c>
      <c r="D40" s="9">
        <f t="shared" si="2"/>
        <v>31.5</v>
      </c>
      <c r="E40" s="166">
        <f t="shared" si="3"/>
        <v>-342.5</v>
      </c>
    </row>
    <row r="41" spans="1:5" ht="45.75" customHeight="1">
      <c r="A41" s="75" t="s">
        <v>42</v>
      </c>
      <c r="B41" s="25">
        <v>5075.2</v>
      </c>
      <c r="C41" s="35">
        <v>3524.761</v>
      </c>
      <c r="D41" s="9">
        <f t="shared" si="2"/>
        <v>69.45068174653215</v>
      </c>
      <c r="E41" s="166">
        <f t="shared" si="3"/>
        <v>-1550.4389999999999</v>
      </c>
    </row>
    <row r="42" spans="1:5" ht="41.25" customHeight="1" hidden="1">
      <c r="A42" s="75" t="s">
        <v>43</v>
      </c>
      <c r="B42" s="25"/>
      <c r="C42" s="35"/>
      <c r="D42" s="9" t="e">
        <f t="shared" si="2"/>
        <v>#DIV/0!</v>
      </c>
      <c r="E42" s="166">
        <f t="shared" si="3"/>
        <v>0</v>
      </c>
    </row>
    <row r="43" spans="1:5" ht="45" customHeight="1" hidden="1">
      <c r="A43" s="75" t="s">
        <v>44</v>
      </c>
      <c r="B43" s="25"/>
      <c r="C43" s="25"/>
      <c r="D43" s="9" t="e">
        <f t="shared" si="2"/>
        <v>#DIV/0!</v>
      </c>
      <c r="E43" s="166">
        <f t="shared" si="3"/>
        <v>0</v>
      </c>
    </row>
    <row r="44" spans="1:5" ht="60.75" customHeight="1">
      <c r="A44" s="75" t="s">
        <v>87</v>
      </c>
      <c r="B44" s="25">
        <v>2280</v>
      </c>
      <c r="C44" s="25">
        <v>2100</v>
      </c>
      <c r="D44" s="9">
        <f t="shared" si="2"/>
        <v>92.10526315789474</v>
      </c>
      <c r="E44" s="166">
        <f t="shared" si="3"/>
        <v>-180</v>
      </c>
    </row>
    <row r="45" spans="1:5" ht="62.25" customHeight="1">
      <c r="A45" s="75" t="s">
        <v>74</v>
      </c>
      <c r="B45" s="25">
        <v>1418</v>
      </c>
      <c r="C45" s="25">
        <v>1397.335</v>
      </c>
      <c r="D45" s="9">
        <f t="shared" si="2"/>
        <v>98.54266572637518</v>
      </c>
      <c r="E45" s="166">
        <f t="shared" si="3"/>
        <v>-20.664999999999964</v>
      </c>
    </row>
    <row r="46" spans="1:5" ht="36.75" customHeight="1">
      <c r="A46" s="75" t="s">
        <v>133</v>
      </c>
      <c r="B46" s="25">
        <v>271.57</v>
      </c>
      <c r="C46" s="25">
        <v>271.57</v>
      </c>
      <c r="D46" s="9">
        <f t="shared" si="2"/>
        <v>100</v>
      </c>
      <c r="E46" s="166">
        <f t="shared" si="3"/>
        <v>0</v>
      </c>
    </row>
    <row r="47" spans="1:5" ht="33" customHeight="1" thickBot="1">
      <c r="A47" s="99" t="s">
        <v>113</v>
      </c>
      <c r="B47" s="50">
        <v>4037.587</v>
      </c>
      <c r="C47" s="50">
        <v>4004.719</v>
      </c>
      <c r="D47" s="51">
        <f t="shared" si="2"/>
        <v>99.18594942969649</v>
      </c>
      <c r="E47" s="172">
        <f t="shared" si="3"/>
        <v>-32.86799999999994</v>
      </c>
    </row>
    <row r="48" spans="1:9" ht="27" customHeight="1" thickBot="1">
      <c r="A48" s="31" t="s">
        <v>10</v>
      </c>
      <c r="B48" s="29">
        <f>B26+B27+B47+B46</f>
        <v>1133409.7370000002</v>
      </c>
      <c r="C48" s="29">
        <f>C26+C27+C47+C46-0.04</f>
        <v>1118650.913</v>
      </c>
      <c r="D48" s="13">
        <f t="shared" si="2"/>
        <v>98.69783860873959</v>
      </c>
      <c r="E48" s="170">
        <f t="shared" si="3"/>
        <v>-14758.824000000255</v>
      </c>
      <c r="G48" s="218"/>
      <c r="H48" s="218"/>
      <c r="I48" s="218"/>
    </row>
    <row r="49" spans="1:6" ht="29.25" customHeight="1">
      <c r="A49" s="225" t="s">
        <v>145</v>
      </c>
      <c r="B49" s="225"/>
      <c r="C49" s="81"/>
      <c r="E49" s="219" t="s">
        <v>146</v>
      </c>
      <c r="F49" s="219"/>
    </row>
    <row r="50" spans="2:3" ht="38.25" customHeight="1">
      <c r="B50" s="52"/>
      <c r="C50" s="43"/>
    </row>
    <row r="51" spans="2:3" ht="35.25" customHeight="1">
      <c r="B51" s="12"/>
      <c r="C51" s="12"/>
    </row>
    <row r="52" spans="2:3" ht="24.75" customHeight="1">
      <c r="B52" s="11"/>
      <c r="C52" s="15"/>
    </row>
  </sheetData>
  <mergeCells count="9">
    <mergeCell ref="A1:E1"/>
    <mergeCell ref="A2:E2"/>
    <mergeCell ref="A3:E3"/>
    <mergeCell ref="A49:B49"/>
    <mergeCell ref="E5:E7"/>
    <mergeCell ref="B5:B7"/>
    <mergeCell ref="A5:A7"/>
    <mergeCell ref="C5:C7"/>
    <mergeCell ref="D5:D7"/>
  </mergeCells>
  <printOptions horizontalCentered="1"/>
  <pageMargins left="0.19" right="0.1968503937007874" top="0.25" bottom="0.07874015748031496" header="0.1968503937007874" footer="0.1968503937007874"/>
  <pageSetup horizontalDpi="600" verticalDpi="600" orientation="portrait" paperSize="9" scale="80" r:id="rId3"/>
  <rowBreaks count="1" manualBreakCount="1">
    <brk id="36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Zeros="0" tabSelected="1" view="pageBreakPreview" zoomScale="60" zoomScaleNormal="50" workbookViewId="0" topLeftCell="A1">
      <pane ySplit="6" topLeftCell="BM18" activePane="bottomLeft" state="frozen"/>
      <selection pane="topLeft" activeCell="A1" sqref="A1"/>
      <selection pane="bottomLeft" activeCell="A3" sqref="A3:H3"/>
    </sheetView>
  </sheetViews>
  <sheetFormatPr defaultColWidth="9.00390625" defaultRowHeight="12.75"/>
  <cols>
    <col min="1" max="1" width="41.875" style="1" customWidth="1"/>
    <col min="2" max="2" width="32.125" style="0" customWidth="1"/>
    <col min="3" max="3" width="34.75390625" style="0" customWidth="1"/>
    <col min="4" max="4" width="30.875" style="0" customWidth="1"/>
    <col min="5" max="5" width="27.625" style="0" customWidth="1"/>
    <col min="6" max="6" width="22.75390625" style="0" customWidth="1"/>
    <col min="7" max="7" width="30.25390625" style="0" customWidth="1"/>
    <col min="8" max="8" width="24.625" style="0" customWidth="1"/>
  </cols>
  <sheetData>
    <row r="1" spans="1:8" ht="31.5" customHeight="1">
      <c r="A1" s="248" t="s">
        <v>72</v>
      </c>
      <c r="B1" s="248"/>
      <c r="C1" s="248"/>
      <c r="D1" s="248"/>
      <c r="E1" s="248"/>
      <c r="F1" s="248"/>
      <c r="G1" s="248"/>
      <c r="H1" s="248"/>
    </row>
    <row r="2" spans="1:8" ht="42.75" customHeight="1">
      <c r="A2" s="249" t="s">
        <v>1</v>
      </c>
      <c r="B2" s="249"/>
      <c r="C2" s="249"/>
      <c r="D2" s="249"/>
      <c r="E2" s="249"/>
      <c r="F2" s="249"/>
      <c r="G2" s="249"/>
      <c r="H2" s="249"/>
    </row>
    <row r="3" spans="1:8" ht="44.25" customHeight="1">
      <c r="A3" s="249" t="s">
        <v>135</v>
      </c>
      <c r="B3" s="249"/>
      <c r="C3" s="249"/>
      <c r="D3" s="249"/>
      <c r="E3" s="249"/>
      <c r="F3" s="249"/>
      <c r="G3" s="249"/>
      <c r="H3" s="249"/>
    </row>
    <row r="4" spans="1:8" ht="32.25" customHeight="1" thickBot="1">
      <c r="A4" s="240" t="s">
        <v>144</v>
      </c>
      <c r="B4" s="240"/>
      <c r="C4" s="161"/>
      <c r="D4" s="4"/>
      <c r="E4" s="161"/>
      <c r="F4" s="4"/>
      <c r="G4" s="6"/>
      <c r="H4" s="18" t="s">
        <v>7</v>
      </c>
    </row>
    <row r="5" spans="1:8" ht="23.25" customHeight="1">
      <c r="A5" s="254" t="s">
        <v>0</v>
      </c>
      <c r="B5" s="250" t="s">
        <v>98</v>
      </c>
      <c r="C5" s="256" t="s">
        <v>139</v>
      </c>
      <c r="D5" s="252" t="s">
        <v>140</v>
      </c>
      <c r="E5" s="241" t="s">
        <v>30</v>
      </c>
      <c r="F5" s="242"/>
      <c r="G5" s="246" t="s">
        <v>31</v>
      </c>
      <c r="H5" s="247"/>
    </row>
    <row r="6" spans="1:8" ht="258.75" customHeight="1" thickBot="1">
      <c r="A6" s="255"/>
      <c r="B6" s="251"/>
      <c r="C6" s="257"/>
      <c r="D6" s="253"/>
      <c r="E6" s="112" t="s">
        <v>141</v>
      </c>
      <c r="F6" s="113" t="s">
        <v>32</v>
      </c>
      <c r="G6" s="100" t="s">
        <v>141</v>
      </c>
      <c r="H6" s="69" t="s">
        <v>32</v>
      </c>
    </row>
    <row r="7" spans="1:8" ht="38.25" customHeight="1" thickBot="1">
      <c r="A7" s="132">
        <v>1</v>
      </c>
      <c r="B7" s="114">
        <v>2</v>
      </c>
      <c r="C7" s="16">
        <v>4</v>
      </c>
      <c r="D7" s="17">
        <v>5</v>
      </c>
      <c r="E7" s="114">
        <v>6</v>
      </c>
      <c r="F7" s="17">
        <v>8</v>
      </c>
      <c r="G7" s="101">
        <v>9</v>
      </c>
      <c r="H7" s="17">
        <v>11</v>
      </c>
    </row>
    <row r="8" spans="1:8" ht="67.5" customHeight="1">
      <c r="A8" s="176" t="s">
        <v>22</v>
      </c>
      <c r="B8" s="115">
        <v>5353.2</v>
      </c>
      <c r="C8" s="53">
        <v>5353.2</v>
      </c>
      <c r="D8" s="54">
        <v>5346.48</v>
      </c>
      <c r="E8" s="115">
        <f>C8/B8*100</f>
        <v>100</v>
      </c>
      <c r="F8" s="54">
        <f aca="true" t="shared" si="0" ref="F8:F39">D8/B8*100</f>
        <v>99.8744676081596</v>
      </c>
      <c r="G8" s="102">
        <f>C8-B8</f>
        <v>0</v>
      </c>
      <c r="H8" s="54">
        <f aca="true" t="shared" si="1" ref="H8:H26">D8-B8</f>
        <v>-6.720000000000255</v>
      </c>
    </row>
    <row r="9" spans="1:8" ht="53.25" customHeight="1">
      <c r="A9" s="177" t="s">
        <v>2</v>
      </c>
      <c r="B9" s="116">
        <v>130841.712</v>
      </c>
      <c r="C9" s="55">
        <v>129111.273</v>
      </c>
      <c r="D9" s="56">
        <v>128852.004</v>
      </c>
      <c r="E9" s="116">
        <f aca="true" t="shared" si="2" ref="E9:E72">C9/B9*100</f>
        <v>98.67745616168642</v>
      </c>
      <c r="F9" s="56">
        <f t="shared" si="0"/>
        <v>98.47930146312974</v>
      </c>
      <c r="G9" s="103">
        <f aca="true" t="shared" si="3" ref="G9:G72">C9-B9</f>
        <v>-1730.4389999999985</v>
      </c>
      <c r="H9" s="56">
        <f t="shared" si="1"/>
        <v>-1989.7079999999987</v>
      </c>
    </row>
    <row r="10" spans="1:8" ht="51.75" customHeight="1">
      <c r="A10" s="177" t="s">
        <v>3</v>
      </c>
      <c r="B10" s="116">
        <v>203192.633</v>
      </c>
      <c r="C10" s="55">
        <v>203192.633</v>
      </c>
      <c r="D10" s="56">
        <v>202999.708</v>
      </c>
      <c r="E10" s="116">
        <f t="shared" si="2"/>
        <v>100</v>
      </c>
      <c r="F10" s="56">
        <f t="shared" si="0"/>
        <v>99.90505315219771</v>
      </c>
      <c r="G10" s="103">
        <f t="shared" si="3"/>
        <v>0</v>
      </c>
      <c r="H10" s="56">
        <f t="shared" si="1"/>
        <v>-192.92499999998836</v>
      </c>
    </row>
    <row r="11" spans="1:8" ht="99.75" customHeight="1">
      <c r="A11" s="177" t="s">
        <v>33</v>
      </c>
      <c r="B11" s="116">
        <v>36114.546</v>
      </c>
      <c r="C11" s="55">
        <v>36114.546</v>
      </c>
      <c r="D11" s="56">
        <v>36011.984</v>
      </c>
      <c r="E11" s="116">
        <f t="shared" si="2"/>
        <v>100</v>
      </c>
      <c r="F11" s="56">
        <f t="shared" si="0"/>
        <v>99.71600916705417</v>
      </c>
      <c r="G11" s="103">
        <f t="shared" si="3"/>
        <v>0</v>
      </c>
      <c r="H11" s="56">
        <f t="shared" si="1"/>
        <v>-102.56200000000536</v>
      </c>
    </row>
    <row r="12" spans="1:8" ht="96" customHeight="1">
      <c r="A12" s="177" t="s">
        <v>73</v>
      </c>
      <c r="B12" s="116">
        <v>27.912</v>
      </c>
      <c r="C12" s="55">
        <v>27.912</v>
      </c>
      <c r="D12" s="56">
        <v>27.912</v>
      </c>
      <c r="E12" s="116">
        <f t="shared" si="2"/>
        <v>100</v>
      </c>
      <c r="F12" s="56">
        <f t="shared" si="0"/>
        <v>100</v>
      </c>
      <c r="G12" s="103">
        <f t="shared" si="3"/>
        <v>0</v>
      </c>
      <c r="H12" s="56">
        <f t="shared" si="1"/>
        <v>0</v>
      </c>
    </row>
    <row r="13" spans="1:8" ht="168" customHeight="1">
      <c r="A13" s="178" t="s">
        <v>142</v>
      </c>
      <c r="B13" s="117">
        <v>27.912</v>
      </c>
      <c r="C13" s="57">
        <v>27.912</v>
      </c>
      <c r="D13" s="58">
        <v>27.912</v>
      </c>
      <c r="E13" s="117">
        <f t="shared" si="2"/>
        <v>100</v>
      </c>
      <c r="F13" s="58">
        <f t="shared" si="0"/>
        <v>100</v>
      </c>
      <c r="G13" s="104">
        <f t="shared" si="3"/>
        <v>0</v>
      </c>
      <c r="H13" s="58">
        <f t="shared" si="1"/>
        <v>0</v>
      </c>
    </row>
    <row r="14" spans="1:8" ht="67.5" customHeight="1">
      <c r="A14" s="177" t="s">
        <v>19</v>
      </c>
      <c r="B14" s="116">
        <v>24929.585</v>
      </c>
      <c r="C14" s="55">
        <v>24929.58394</v>
      </c>
      <c r="D14" s="56">
        <v>24908.214</v>
      </c>
      <c r="E14" s="116">
        <f t="shared" si="2"/>
        <v>99.99999574802388</v>
      </c>
      <c r="F14" s="56">
        <f t="shared" si="0"/>
        <v>99.91427454568537</v>
      </c>
      <c r="G14" s="175"/>
      <c r="H14" s="56">
        <f t="shared" si="1"/>
        <v>-21.370999999999185</v>
      </c>
    </row>
    <row r="15" spans="1:8" ht="66" customHeight="1">
      <c r="A15" s="177" t="s">
        <v>49</v>
      </c>
      <c r="B15" s="116">
        <f>B17+B16</f>
        <v>450</v>
      </c>
      <c r="C15" s="55">
        <f>C17+C16</f>
        <v>450</v>
      </c>
      <c r="D15" s="56">
        <f>D17+D16</f>
        <v>439.661</v>
      </c>
      <c r="E15" s="116">
        <f t="shared" si="2"/>
        <v>100</v>
      </c>
      <c r="F15" s="56">
        <f t="shared" si="0"/>
        <v>97.70244444444445</v>
      </c>
      <c r="G15" s="103">
        <f t="shared" si="3"/>
        <v>0</v>
      </c>
      <c r="H15" s="56">
        <f t="shared" si="1"/>
        <v>-10.338999999999999</v>
      </c>
    </row>
    <row r="16" spans="1:8" ht="117" customHeight="1">
      <c r="A16" s="133" t="s">
        <v>106</v>
      </c>
      <c r="B16" s="117">
        <v>200</v>
      </c>
      <c r="C16" s="57">
        <v>200</v>
      </c>
      <c r="D16" s="58">
        <v>191.956</v>
      </c>
      <c r="E16" s="117">
        <f t="shared" si="2"/>
        <v>100</v>
      </c>
      <c r="F16" s="58">
        <f t="shared" si="0"/>
        <v>95.978</v>
      </c>
      <c r="G16" s="104">
        <f t="shared" si="3"/>
        <v>0</v>
      </c>
      <c r="H16" s="58">
        <f t="shared" si="1"/>
        <v>-8.044000000000011</v>
      </c>
    </row>
    <row r="17" spans="1:8" ht="223.5" customHeight="1">
      <c r="A17" s="179" t="s">
        <v>121</v>
      </c>
      <c r="B17" s="117">
        <v>250</v>
      </c>
      <c r="C17" s="57">
        <v>250</v>
      </c>
      <c r="D17" s="58">
        <v>247.705</v>
      </c>
      <c r="E17" s="117">
        <f t="shared" si="2"/>
        <v>100</v>
      </c>
      <c r="F17" s="58">
        <f t="shared" si="0"/>
        <v>99.08200000000001</v>
      </c>
      <c r="G17" s="104">
        <f t="shared" si="3"/>
        <v>0</v>
      </c>
      <c r="H17" s="58">
        <f t="shared" si="1"/>
        <v>-2.2949999999999875</v>
      </c>
    </row>
    <row r="18" spans="1:8" ht="61.5" customHeight="1">
      <c r="A18" s="177" t="s">
        <v>4</v>
      </c>
      <c r="B18" s="116">
        <v>11407.718</v>
      </c>
      <c r="C18" s="55">
        <v>11407.718</v>
      </c>
      <c r="D18" s="56">
        <v>11394.223</v>
      </c>
      <c r="E18" s="116">
        <f t="shared" si="2"/>
        <v>100</v>
      </c>
      <c r="F18" s="56">
        <f t="shared" si="0"/>
        <v>99.88170289623217</v>
      </c>
      <c r="G18" s="103">
        <f t="shared" si="3"/>
        <v>0</v>
      </c>
      <c r="H18" s="56">
        <f t="shared" si="1"/>
        <v>-13.4950000000008</v>
      </c>
    </row>
    <row r="19" spans="1:8" ht="58.5" customHeight="1">
      <c r="A19" s="177" t="s">
        <v>48</v>
      </c>
      <c r="B19" s="116">
        <f>SUM(B20:B21)</f>
        <v>200</v>
      </c>
      <c r="C19" s="55">
        <f>SUM(C20:C21)</f>
        <v>199.7</v>
      </c>
      <c r="D19" s="56">
        <f>SUM(D20:D21)</f>
        <v>199.7</v>
      </c>
      <c r="E19" s="116">
        <f t="shared" si="2"/>
        <v>99.85</v>
      </c>
      <c r="F19" s="56">
        <f t="shared" si="0"/>
        <v>99.85</v>
      </c>
      <c r="G19" s="103">
        <f t="shared" si="3"/>
        <v>-0.30000000000001137</v>
      </c>
      <c r="H19" s="56">
        <f t="shared" si="1"/>
        <v>-0.30000000000001137</v>
      </c>
    </row>
    <row r="20" spans="1:8" ht="52.5" customHeight="1" hidden="1">
      <c r="A20" s="179" t="s">
        <v>46</v>
      </c>
      <c r="B20" s="117"/>
      <c r="C20" s="57">
        <v>0</v>
      </c>
      <c r="D20" s="58">
        <v>0</v>
      </c>
      <c r="E20" s="117" t="e">
        <f t="shared" si="2"/>
        <v>#DIV/0!</v>
      </c>
      <c r="F20" s="58" t="e">
        <f t="shared" si="0"/>
        <v>#DIV/0!</v>
      </c>
      <c r="G20" s="104">
        <f t="shared" si="3"/>
        <v>0</v>
      </c>
      <c r="H20" s="58">
        <f t="shared" si="1"/>
        <v>0</v>
      </c>
    </row>
    <row r="21" spans="1:8" ht="166.5" customHeight="1">
      <c r="A21" s="179" t="s">
        <v>47</v>
      </c>
      <c r="B21" s="117">
        <v>200</v>
      </c>
      <c r="C21" s="57">
        <v>199.7</v>
      </c>
      <c r="D21" s="58">
        <v>199.7</v>
      </c>
      <c r="E21" s="117">
        <f t="shared" si="2"/>
        <v>99.85</v>
      </c>
      <c r="F21" s="58">
        <f t="shared" si="0"/>
        <v>99.85</v>
      </c>
      <c r="G21" s="104">
        <f t="shared" si="3"/>
        <v>-0.30000000000001137</v>
      </c>
      <c r="H21" s="58">
        <f t="shared" si="1"/>
        <v>-0.30000000000001137</v>
      </c>
    </row>
    <row r="22" spans="1:8" ht="141" customHeight="1">
      <c r="A22" s="134" t="s">
        <v>50</v>
      </c>
      <c r="B22" s="116">
        <f>SUM(B23:B23)</f>
        <v>3332.2</v>
      </c>
      <c r="C22" s="55">
        <f>SUM(C23:C23)</f>
        <v>3242.528</v>
      </c>
      <c r="D22" s="56">
        <f>SUM(D23:D23)</f>
        <v>3241.656</v>
      </c>
      <c r="E22" s="116">
        <f t="shared" si="2"/>
        <v>97.30892503451173</v>
      </c>
      <c r="F22" s="56">
        <f t="shared" si="0"/>
        <v>97.28275613708661</v>
      </c>
      <c r="G22" s="103">
        <f t="shared" si="3"/>
        <v>-89.67200000000003</v>
      </c>
      <c r="H22" s="56">
        <f t="shared" si="1"/>
        <v>-90.54399999999987</v>
      </c>
    </row>
    <row r="23" spans="1:11" ht="193.5" customHeight="1">
      <c r="A23" s="179" t="s">
        <v>77</v>
      </c>
      <c r="B23" s="117">
        <v>3332.2</v>
      </c>
      <c r="C23" s="57">
        <v>3242.528</v>
      </c>
      <c r="D23" s="58">
        <v>3241.656</v>
      </c>
      <c r="E23" s="117">
        <f t="shared" si="2"/>
        <v>97.30892503451173</v>
      </c>
      <c r="F23" s="58">
        <f t="shared" si="0"/>
        <v>97.28275613708661</v>
      </c>
      <c r="G23" s="104">
        <f t="shared" si="3"/>
        <v>-89.67200000000003</v>
      </c>
      <c r="H23" s="58">
        <f t="shared" si="1"/>
        <v>-90.54399999999987</v>
      </c>
      <c r="K23" s="43">
        <f>2100.254-C24</f>
        <v>0.003999999999450665</v>
      </c>
    </row>
    <row r="24" spans="1:9" ht="109.5" customHeight="1">
      <c r="A24" s="177" t="s">
        <v>52</v>
      </c>
      <c r="B24" s="197">
        <f>SUM(B25:B30)</f>
        <v>2158.66</v>
      </c>
      <c r="C24" s="198">
        <f>SUM(C25:C30)+0.03</f>
        <v>2100.2500000000005</v>
      </c>
      <c r="D24" s="199">
        <f>SUM(D25:D30)</f>
        <v>2066.4410000000003</v>
      </c>
      <c r="E24" s="116">
        <f t="shared" si="2"/>
        <v>97.29415470708683</v>
      </c>
      <c r="F24" s="56">
        <f t="shared" si="0"/>
        <v>95.72795159960347</v>
      </c>
      <c r="G24" s="103">
        <f t="shared" si="3"/>
        <v>-58.4099999999994</v>
      </c>
      <c r="H24" s="56">
        <f t="shared" si="1"/>
        <v>-92.2189999999996</v>
      </c>
      <c r="I24" s="152">
        <f>C24-213.645</f>
        <v>1886.6050000000005</v>
      </c>
    </row>
    <row r="25" spans="1:8" ht="153" customHeight="1">
      <c r="A25" s="179" t="s">
        <v>107</v>
      </c>
      <c r="B25" s="117">
        <v>530</v>
      </c>
      <c r="C25" s="57">
        <v>527.01</v>
      </c>
      <c r="D25" s="58">
        <v>527.008</v>
      </c>
      <c r="E25" s="117">
        <f t="shared" si="2"/>
        <v>99.43584905660377</v>
      </c>
      <c r="F25" s="58">
        <f t="shared" si="0"/>
        <v>99.43547169811322</v>
      </c>
      <c r="G25" s="104">
        <f t="shared" si="3"/>
        <v>-2.990000000000009</v>
      </c>
      <c r="H25" s="58">
        <f t="shared" si="1"/>
        <v>-2.991999999999962</v>
      </c>
    </row>
    <row r="26" spans="1:8" ht="142.5" customHeight="1">
      <c r="A26" s="179" t="s">
        <v>117</v>
      </c>
      <c r="B26" s="117">
        <v>195.5</v>
      </c>
      <c r="C26" s="57">
        <v>153.2</v>
      </c>
      <c r="D26" s="58">
        <v>125.135</v>
      </c>
      <c r="E26" s="117">
        <f t="shared" si="2"/>
        <v>78.36317135549872</v>
      </c>
      <c r="F26" s="58">
        <f t="shared" si="0"/>
        <v>64.0076726342711</v>
      </c>
      <c r="G26" s="104">
        <f t="shared" si="3"/>
        <v>-42.30000000000001</v>
      </c>
      <c r="H26" s="58">
        <f t="shared" si="1"/>
        <v>-70.365</v>
      </c>
    </row>
    <row r="27" spans="1:8" ht="175.5" customHeight="1">
      <c r="A27" s="179" t="s">
        <v>51</v>
      </c>
      <c r="B27" s="117">
        <v>7.26</v>
      </c>
      <c r="C27" s="57">
        <v>7.26</v>
      </c>
      <c r="D27" s="58">
        <v>7.255</v>
      </c>
      <c r="E27" s="117">
        <f t="shared" si="2"/>
        <v>100</v>
      </c>
      <c r="F27" s="58">
        <f t="shared" si="0"/>
        <v>99.93112947658402</v>
      </c>
      <c r="G27" s="106">
        <f t="shared" si="3"/>
        <v>0</v>
      </c>
      <c r="H27" s="181"/>
    </row>
    <row r="28" spans="1:8" ht="171" customHeight="1">
      <c r="A28" s="179" t="s">
        <v>108</v>
      </c>
      <c r="B28" s="117">
        <v>600</v>
      </c>
      <c r="C28" s="57">
        <v>600</v>
      </c>
      <c r="D28" s="58">
        <v>600</v>
      </c>
      <c r="E28" s="117">
        <f t="shared" si="2"/>
        <v>100</v>
      </c>
      <c r="F28" s="58">
        <f t="shared" si="0"/>
        <v>100</v>
      </c>
      <c r="G28" s="104">
        <f t="shared" si="3"/>
        <v>0</v>
      </c>
      <c r="H28" s="58">
        <f aca="true" t="shared" si="4" ref="H28:H59">D28-B28</f>
        <v>0</v>
      </c>
    </row>
    <row r="29" spans="1:8" ht="142.5" customHeight="1">
      <c r="A29" s="179" t="s">
        <v>109</v>
      </c>
      <c r="B29" s="117">
        <v>255.9</v>
      </c>
      <c r="C29" s="57">
        <v>242.75</v>
      </c>
      <c r="D29" s="58">
        <v>237.05</v>
      </c>
      <c r="E29" s="117">
        <f t="shared" si="2"/>
        <v>94.86127393513091</v>
      </c>
      <c r="F29" s="58">
        <f t="shared" si="0"/>
        <v>92.63384134427511</v>
      </c>
      <c r="G29" s="104">
        <f t="shared" si="3"/>
        <v>-13.150000000000006</v>
      </c>
      <c r="H29" s="58">
        <f t="shared" si="4"/>
        <v>-18.849999999999994</v>
      </c>
    </row>
    <row r="30" spans="1:8" ht="171" customHeight="1">
      <c r="A30" s="179" t="s">
        <v>110</v>
      </c>
      <c r="B30" s="117">
        <v>570</v>
      </c>
      <c r="C30" s="57">
        <v>570</v>
      </c>
      <c r="D30" s="58">
        <v>569.993</v>
      </c>
      <c r="E30" s="117">
        <f t="shared" si="2"/>
        <v>100</v>
      </c>
      <c r="F30" s="58">
        <f t="shared" si="0"/>
        <v>99.99877192982457</v>
      </c>
      <c r="G30" s="106">
        <f t="shared" si="3"/>
        <v>0</v>
      </c>
      <c r="H30" s="87">
        <f t="shared" si="4"/>
        <v>-0.006999999999948159</v>
      </c>
    </row>
    <row r="31" spans="1:8" ht="161.25" customHeight="1">
      <c r="A31" s="177" t="s">
        <v>53</v>
      </c>
      <c r="B31" s="116">
        <f>B32</f>
        <v>520</v>
      </c>
      <c r="C31" s="55">
        <f>C32</f>
        <v>520</v>
      </c>
      <c r="D31" s="56">
        <f>D32</f>
        <v>520</v>
      </c>
      <c r="E31" s="116">
        <f t="shared" si="2"/>
        <v>100</v>
      </c>
      <c r="F31" s="56">
        <f t="shared" si="0"/>
        <v>100</v>
      </c>
      <c r="G31" s="105">
        <f t="shared" si="3"/>
        <v>0</v>
      </c>
      <c r="H31" s="88">
        <f t="shared" si="4"/>
        <v>0</v>
      </c>
    </row>
    <row r="32" spans="1:8" ht="171.75" customHeight="1">
      <c r="A32" s="179" t="s">
        <v>54</v>
      </c>
      <c r="B32" s="117">
        <v>520</v>
      </c>
      <c r="C32" s="57">
        <v>520</v>
      </c>
      <c r="D32" s="58">
        <v>520</v>
      </c>
      <c r="E32" s="117">
        <f t="shared" si="2"/>
        <v>100</v>
      </c>
      <c r="F32" s="58">
        <f t="shared" si="0"/>
        <v>100</v>
      </c>
      <c r="G32" s="106">
        <f t="shared" si="3"/>
        <v>0</v>
      </c>
      <c r="H32" s="87">
        <f t="shared" si="4"/>
        <v>0</v>
      </c>
    </row>
    <row r="33" spans="1:8" ht="110.25" customHeight="1">
      <c r="A33" s="200" t="s">
        <v>28</v>
      </c>
      <c r="B33" s="118">
        <f>B34+B37+B36+B35</f>
        <v>1569.692</v>
      </c>
      <c r="C33" s="217">
        <f>C34+C36+C37+C35</f>
        <v>1561.598</v>
      </c>
      <c r="D33" s="119">
        <f>D34+D36+D37+D35+0.09</f>
        <v>1560.82035</v>
      </c>
      <c r="E33" s="118">
        <f t="shared" si="2"/>
        <v>99.48435744082278</v>
      </c>
      <c r="F33" s="119">
        <f t="shared" si="0"/>
        <v>99.43481587470663</v>
      </c>
      <c r="G33" s="102">
        <f t="shared" si="3"/>
        <v>-8.094000000000051</v>
      </c>
      <c r="H33" s="54">
        <f t="shared" si="4"/>
        <v>-8.871650000000045</v>
      </c>
    </row>
    <row r="34" spans="1:8" ht="34.5" customHeight="1">
      <c r="A34" s="133" t="s">
        <v>55</v>
      </c>
      <c r="B34" s="117">
        <v>8.094</v>
      </c>
      <c r="C34" s="57"/>
      <c r="D34" s="58"/>
      <c r="E34" s="117">
        <f t="shared" si="2"/>
        <v>0</v>
      </c>
      <c r="F34" s="58">
        <f t="shared" si="0"/>
        <v>0</v>
      </c>
      <c r="G34" s="104">
        <f t="shared" si="3"/>
        <v>-8.094</v>
      </c>
      <c r="H34" s="58">
        <f t="shared" si="4"/>
        <v>-8.094</v>
      </c>
    </row>
    <row r="35" spans="1:8" ht="256.5" customHeight="1">
      <c r="A35" s="182" t="s">
        <v>76</v>
      </c>
      <c r="B35" s="120">
        <v>37.114</v>
      </c>
      <c r="C35" s="60">
        <v>37.114</v>
      </c>
      <c r="D35" s="61">
        <v>37.017</v>
      </c>
      <c r="E35" s="120">
        <f t="shared" si="2"/>
        <v>100</v>
      </c>
      <c r="F35" s="61">
        <f t="shared" si="0"/>
        <v>99.73864309963896</v>
      </c>
      <c r="G35" s="107">
        <f t="shared" si="3"/>
        <v>0</v>
      </c>
      <c r="H35" s="61">
        <f t="shared" si="4"/>
        <v>-0.0969999999999942</v>
      </c>
    </row>
    <row r="36" spans="1:8" ht="272.25" customHeight="1">
      <c r="A36" s="182" t="s">
        <v>61</v>
      </c>
      <c r="B36" s="120">
        <v>110</v>
      </c>
      <c r="C36" s="60">
        <v>110</v>
      </c>
      <c r="D36" s="61">
        <v>110</v>
      </c>
      <c r="E36" s="120">
        <f t="shared" si="2"/>
        <v>100</v>
      </c>
      <c r="F36" s="61">
        <f t="shared" si="0"/>
        <v>100</v>
      </c>
      <c r="G36" s="107">
        <f t="shared" si="3"/>
        <v>0</v>
      </c>
      <c r="H36" s="61">
        <f t="shared" si="4"/>
        <v>0</v>
      </c>
    </row>
    <row r="37" spans="1:8" ht="52.5" customHeight="1">
      <c r="A37" s="133" t="s">
        <v>56</v>
      </c>
      <c r="B37" s="117">
        <f>SUM(B38:B47)</f>
        <v>1414.484</v>
      </c>
      <c r="C37" s="57">
        <f>SUM(C38:C47)</f>
        <v>1414.484</v>
      </c>
      <c r="D37" s="58">
        <f>D38+D39+D41+D46+D47+D42+D40+D43+D44</f>
        <v>1413.71335</v>
      </c>
      <c r="E37" s="117">
        <f t="shared" si="2"/>
        <v>100</v>
      </c>
      <c r="F37" s="58">
        <f t="shared" si="0"/>
        <v>99.94551723455338</v>
      </c>
      <c r="G37" s="104">
        <f t="shared" si="3"/>
        <v>0</v>
      </c>
      <c r="H37" s="58">
        <f t="shared" si="4"/>
        <v>-0.7706499999999323</v>
      </c>
    </row>
    <row r="38" spans="1:8" ht="139.5" customHeight="1">
      <c r="A38" s="135" t="s">
        <v>116</v>
      </c>
      <c r="B38" s="117">
        <v>500</v>
      </c>
      <c r="C38" s="57">
        <v>500</v>
      </c>
      <c r="D38" s="58">
        <v>499.9983</v>
      </c>
      <c r="E38" s="117">
        <f t="shared" si="2"/>
        <v>100</v>
      </c>
      <c r="F38" s="58">
        <f t="shared" si="0"/>
        <v>99.99965999999999</v>
      </c>
      <c r="G38" s="104">
        <f t="shared" si="3"/>
        <v>0</v>
      </c>
      <c r="H38" s="58">
        <f t="shared" si="4"/>
        <v>-0.0017000000000280124</v>
      </c>
    </row>
    <row r="39" spans="1:8" ht="328.5" customHeight="1">
      <c r="A39" s="135" t="s">
        <v>57</v>
      </c>
      <c r="B39" s="117">
        <v>20</v>
      </c>
      <c r="C39" s="57">
        <v>20</v>
      </c>
      <c r="D39" s="58">
        <v>19.99905</v>
      </c>
      <c r="E39" s="117">
        <f t="shared" si="2"/>
        <v>100</v>
      </c>
      <c r="F39" s="58">
        <f t="shared" si="0"/>
        <v>99.99525</v>
      </c>
      <c r="G39" s="104">
        <f t="shared" si="3"/>
        <v>0</v>
      </c>
      <c r="H39" s="181">
        <f t="shared" si="4"/>
        <v>-0.0009499999999995623</v>
      </c>
    </row>
    <row r="40" spans="1:8" ht="60" customHeight="1" hidden="1">
      <c r="A40" s="135" t="s">
        <v>83</v>
      </c>
      <c r="B40" s="117"/>
      <c r="C40" s="57"/>
      <c r="D40" s="58"/>
      <c r="E40" s="117" t="e">
        <f t="shared" si="2"/>
        <v>#DIV/0!</v>
      </c>
      <c r="F40" s="58" t="e">
        <f aca="true" t="shared" si="5" ref="F40:F71">D40/B40*100</f>
        <v>#DIV/0!</v>
      </c>
      <c r="G40" s="104">
        <f t="shared" si="3"/>
        <v>0</v>
      </c>
      <c r="H40" s="58">
        <f t="shared" si="4"/>
        <v>0</v>
      </c>
    </row>
    <row r="41" spans="1:8" ht="112.5" customHeight="1">
      <c r="A41" s="135" t="s">
        <v>58</v>
      </c>
      <c r="B41" s="117">
        <v>405</v>
      </c>
      <c r="C41" s="57">
        <v>405</v>
      </c>
      <c r="D41" s="58">
        <v>405</v>
      </c>
      <c r="E41" s="117">
        <f t="shared" si="2"/>
        <v>100</v>
      </c>
      <c r="F41" s="58">
        <f t="shared" si="5"/>
        <v>100</v>
      </c>
      <c r="G41" s="104">
        <f t="shared" si="3"/>
        <v>0</v>
      </c>
      <c r="H41" s="58">
        <f t="shared" si="4"/>
        <v>0</v>
      </c>
    </row>
    <row r="42" spans="1:8" ht="27" customHeight="1" hidden="1">
      <c r="A42" s="135" t="s">
        <v>96</v>
      </c>
      <c r="B42" s="117"/>
      <c r="C42" s="57"/>
      <c r="D42" s="58"/>
      <c r="E42" s="117" t="e">
        <f t="shared" si="2"/>
        <v>#DIV/0!</v>
      </c>
      <c r="F42" s="58" t="e">
        <f t="shared" si="5"/>
        <v>#DIV/0!</v>
      </c>
      <c r="G42" s="104">
        <f t="shared" si="3"/>
        <v>0</v>
      </c>
      <c r="H42" s="58">
        <f t="shared" si="4"/>
        <v>0</v>
      </c>
    </row>
    <row r="43" spans="1:8" ht="145.5" customHeight="1">
      <c r="A43" s="135" t="s">
        <v>129</v>
      </c>
      <c r="B43" s="117">
        <v>11.524</v>
      </c>
      <c r="C43" s="57">
        <v>11.524</v>
      </c>
      <c r="D43" s="58">
        <v>11.524</v>
      </c>
      <c r="E43" s="117">
        <f t="shared" si="2"/>
        <v>100</v>
      </c>
      <c r="F43" s="58">
        <f t="shared" si="5"/>
        <v>100</v>
      </c>
      <c r="G43" s="104">
        <f t="shared" si="3"/>
        <v>0</v>
      </c>
      <c r="H43" s="58">
        <f t="shared" si="4"/>
        <v>0</v>
      </c>
    </row>
    <row r="44" spans="1:8" ht="283.5" customHeight="1">
      <c r="A44" s="135" t="s">
        <v>78</v>
      </c>
      <c r="B44" s="117">
        <v>200</v>
      </c>
      <c r="C44" s="57">
        <v>200</v>
      </c>
      <c r="D44" s="58">
        <v>200</v>
      </c>
      <c r="E44" s="117">
        <f t="shared" si="2"/>
        <v>100</v>
      </c>
      <c r="F44" s="58">
        <f t="shared" si="5"/>
        <v>100</v>
      </c>
      <c r="G44" s="104">
        <f t="shared" si="3"/>
        <v>0</v>
      </c>
      <c r="H44" s="58">
        <f t="shared" si="4"/>
        <v>0</v>
      </c>
    </row>
    <row r="45" spans="1:8" ht="88.5" customHeight="1" hidden="1">
      <c r="A45" s="160" t="s">
        <v>111</v>
      </c>
      <c r="B45" s="158"/>
      <c r="C45" s="57"/>
      <c r="D45" s="58"/>
      <c r="E45" s="117" t="e">
        <f t="shared" si="2"/>
        <v>#DIV/0!</v>
      </c>
      <c r="F45" s="58" t="e">
        <f t="shared" si="5"/>
        <v>#DIV/0!</v>
      </c>
      <c r="G45" s="104">
        <f t="shared" si="3"/>
        <v>0</v>
      </c>
      <c r="H45" s="58">
        <f t="shared" si="4"/>
        <v>0</v>
      </c>
    </row>
    <row r="46" spans="1:8" ht="243" customHeight="1" thickBot="1">
      <c r="A46" s="136" t="s">
        <v>59</v>
      </c>
      <c r="B46" s="121">
        <v>277.96</v>
      </c>
      <c r="C46" s="193">
        <v>277.96</v>
      </c>
      <c r="D46" s="194">
        <v>277.192</v>
      </c>
      <c r="E46" s="121">
        <f t="shared" si="2"/>
        <v>100</v>
      </c>
      <c r="F46" s="68">
        <f t="shared" si="5"/>
        <v>99.72370125197871</v>
      </c>
      <c r="G46" s="108">
        <f t="shared" si="3"/>
        <v>0</v>
      </c>
      <c r="H46" s="68">
        <f t="shared" si="4"/>
        <v>-0.7679999999999723</v>
      </c>
    </row>
    <row r="47" spans="1:8" ht="141" customHeight="1" hidden="1" thickBot="1">
      <c r="A47" s="137" t="s">
        <v>60</v>
      </c>
      <c r="B47" s="122"/>
      <c r="C47" s="97"/>
      <c r="D47" s="98"/>
      <c r="E47" s="122" t="e">
        <f t="shared" si="2"/>
        <v>#DIV/0!</v>
      </c>
      <c r="F47" s="98" t="e">
        <f t="shared" si="5"/>
        <v>#DIV/0!</v>
      </c>
      <c r="G47" s="109">
        <f t="shared" si="3"/>
        <v>0</v>
      </c>
      <c r="H47" s="98">
        <f t="shared" si="4"/>
        <v>0</v>
      </c>
    </row>
    <row r="48" spans="1:8" ht="54.75" customHeight="1" thickBot="1">
      <c r="A48" s="201" t="s">
        <v>5</v>
      </c>
      <c r="B48" s="202">
        <f>B8+B9+B10+B11+B14+B15+B18+B19+B22+B24+B31+B33+B12</f>
        <v>420097.858</v>
      </c>
      <c r="C48" s="203">
        <f>C8+C9+C10+C11+C14+C15+C18+C19+C22+C24+C31+C33+C12</f>
        <v>418210.94194</v>
      </c>
      <c r="D48" s="204">
        <f>D8+D9+D10+D11+D14+D15+D18+D19+D22+D24+D31+D33+D12</f>
        <v>417568.80335000006</v>
      </c>
      <c r="E48" s="202">
        <f t="shared" si="2"/>
        <v>99.55083892382045</v>
      </c>
      <c r="F48" s="204">
        <f t="shared" si="5"/>
        <v>99.39798439772099</v>
      </c>
      <c r="G48" s="205">
        <f t="shared" si="3"/>
        <v>-1886.9160600000178</v>
      </c>
      <c r="H48" s="204">
        <f t="shared" si="4"/>
        <v>-2529.0546499999473</v>
      </c>
    </row>
    <row r="49" spans="1:8" ht="90" customHeight="1">
      <c r="A49" s="206" t="s">
        <v>29</v>
      </c>
      <c r="B49" s="183">
        <v>49912.096</v>
      </c>
      <c r="C49" s="184">
        <v>49803.651</v>
      </c>
      <c r="D49" s="185">
        <v>49770.783</v>
      </c>
      <c r="E49" s="183">
        <f t="shared" si="2"/>
        <v>99.78272801847471</v>
      </c>
      <c r="F49" s="185">
        <f t="shared" si="5"/>
        <v>99.7168762457902</v>
      </c>
      <c r="G49" s="207">
        <f t="shared" si="3"/>
        <v>-108.44499999999971</v>
      </c>
      <c r="H49" s="185">
        <f t="shared" si="4"/>
        <v>-141.31299999999464</v>
      </c>
    </row>
    <row r="50" spans="1:8" ht="192.75" customHeight="1" thickBot="1">
      <c r="A50" s="208" t="s">
        <v>104</v>
      </c>
      <c r="B50" s="209">
        <v>350</v>
      </c>
      <c r="C50" s="210">
        <v>350</v>
      </c>
      <c r="D50" s="211">
        <v>350</v>
      </c>
      <c r="E50" s="212">
        <f t="shared" si="2"/>
        <v>100</v>
      </c>
      <c r="F50" s="211">
        <f t="shared" si="5"/>
        <v>100</v>
      </c>
      <c r="G50" s="213">
        <f t="shared" si="3"/>
        <v>0</v>
      </c>
      <c r="H50" s="211">
        <f t="shared" si="4"/>
        <v>0</v>
      </c>
    </row>
    <row r="51" spans="1:8" ht="38.25" customHeight="1" thickBot="1">
      <c r="A51" s="201" t="s">
        <v>105</v>
      </c>
      <c r="B51" s="202">
        <f>B50+B48+B49</f>
        <v>470359.954</v>
      </c>
      <c r="C51" s="203">
        <f>C50+C48+C49</f>
        <v>468364.59294</v>
      </c>
      <c r="D51" s="204">
        <f>D50+D48+D49</f>
        <v>467689.58635000006</v>
      </c>
      <c r="E51" s="202">
        <f t="shared" si="2"/>
        <v>99.57577998657598</v>
      </c>
      <c r="F51" s="204">
        <f t="shared" si="5"/>
        <v>99.43227147054276</v>
      </c>
      <c r="G51" s="205">
        <f t="shared" si="3"/>
        <v>-1995.3610600000247</v>
      </c>
      <c r="H51" s="204">
        <f t="shared" si="4"/>
        <v>-2670.367649999971</v>
      </c>
    </row>
    <row r="52" spans="1:8" ht="153.75" customHeight="1">
      <c r="A52" s="186" t="s">
        <v>86</v>
      </c>
      <c r="B52" s="183">
        <v>15643.45</v>
      </c>
      <c r="C52" s="184">
        <v>15643.45</v>
      </c>
      <c r="D52" s="185">
        <v>15643.45</v>
      </c>
      <c r="E52" s="123">
        <f t="shared" si="2"/>
        <v>100</v>
      </c>
      <c r="F52" s="96">
        <f t="shared" si="5"/>
        <v>100</v>
      </c>
      <c r="G52" s="173">
        <f t="shared" si="3"/>
        <v>0</v>
      </c>
      <c r="H52" s="174">
        <f t="shared" si="4"/>
        <v>0</v>
      </c>
    </row>
    <row r="53" spans="1:8" ht="45.75" customHeight="1">
      <c r="A53" s="187" t="s">
        <v>122</v>
      </c>
      <c r="B53" s="188">
        <v>1900</v>
      </c>
      <c r="C53" s="189">
        <v>1900</v>
      </c>
      <c r="D53" s="190">
        <v>1900</v>
      </c>
      <c r="E53" s="117">
        <f t="shared" si="2"/>
        <v>100</v>
      </c>
      <c r="F53" s="58">
        <f t="shared" si="5"/>
        <v>100</v>
      </c>
      <c r="G53" s="104">
        <f t="shared" si="3"/>
        <v>0</v>
      </c>
      <c r="H53" s="58">
        <f t="shared" si="4"/>
        <v>0</v>
      </c>
    </row>
    <row r="54" spans="1:8" ht="147" customHeight="1">
      <c r="A54" s="138" t="s">
        <v>23</v>
      </c>
      <c r="B54" s="124">
        <f>SUM(B55:B68)</f>
        <v>634594.125</v>
      </c>
      <c r="C54" s="62">
        <f>SUM(C55:C68)</f>
        <v>612190.84</v>
      </c>
      <c r="D54" s="64">
        <f>SUM(D55:D68)</f>
        <v>612164.938</v>
      </c>
      <c r="E54" s="124">
        <f t="shared" si="2"/>
        <v>96.46966712778817</v>
      </c>
      <c r="F54" s="64">
        <f t="shared" si="5"/>
        <v>96.4655854637797</v>
      </c>
      <c r="G54" s="110">
        <f t="shared" si="3"/>
        <v>-22403.285000000033</v>
      </c>
      <c r="H54" s="64">
        <f t="shared" si="4"/>
        <v>-22429.187000000034</v>
      </c>
    </row>
    <row r="55" spans="1:8" ht="339" customHeight="1">
      <c r="A55" s="187" t="s">
        <v>62</v>
      </c>
      <c r="B55" s="191">
        <v>460571.5</v>
      </c>
      <c r="C55" s="189">
        <v>459349.368</v>
      </c>
      <c r="D55" s="190">
        <v>459344.72</v>
      </c>
      <c r="E55" s="117">
        <f t="shared" si="2"/>
        <v>99.73464880045769</v>
      </c>
      <c r="F55" s="58">
        <f t="shared" si="5"/>
        <v>99.73363961947275</v>
      </c>
      <c r="G55" s="104">
        <f t="shared" si="3"/>
        <v>-1222.1319999999832</v>
      </c>
      <c r="H55" s="58">
        <f t="shared" si="4"/>
        <v>-1226.780000000028</v>
      </c>
    </row>
    <row r="56" spans="1:8" ht="409.5" customHeight="1">
      <c r="A56" s="139" t="s">
        <v>63</v>
      </c>
      <c r="B56" s="191">
        <v>2505.8</v>
      </c>
      <c r="C56" s="189">
        <v>1710.535</v>
      </c>
      <c r="D56" s="190">
        <v>1710.535</v>
      </c>
      <c r="E56" s="117">
        <f t="shared" si="2"/>
        <v>68.26302977093144</v>
      </c>
      <c r="F56" s="58">
        <f t="shared" si="5"/>
        <v>68.26302977093144</v>
      </c>
      <c r="G56" s="104">
        <f t="shared" si="3"/>
        <v>-795.2650000000001</v>
      </c>
      <c r="H56" s="58">
        <f t="shared" si="4"/>
        <v>-795.2650000000001</v>
      </c>
    </row>
    <row r="57" spans="1:8" ht="387.75" customHeight="1">
      <c r="A57" s="139" t="s">
        <v>64</v>
      </c>
      <c r="B57" s="191">
        <v>84900.6</v>
      </c>
      <c r="C57" s="189">
        <v>71084.757</v>
      </c>
      <c r="D57" s="190">
        <v>71084.757</v>
      </c>
      <c r="E57" s="117">
        <f t="shared" si="2"/>
        <v>83.7270372647543</v>
      </c>
      <c r="F57" s="58">
        <f t="shared" si="5"/>
        <v>83.7270372647543</v>
      </c>
      <c r="G57" s="104">
        <f t="shared" si="3"/>
        <v>-13815.843000000008</v>
      </c>
      <c r="H57" s="58">
        <f t="shared" si="4"/>
        <v>-13815.843000000008</v>
      </c>
    </row>
    <row r="58" spans="1:8" ht="409.5" customHeight="1">
      <c r="A58" s="139" t="s">
        <v>65</v>
      </c>
      <c r="B58" s="191">
        <v>29341.2</v>
      </c>
      <c r="C58" s="189">
        <v>26392.896</v>
      </c>
      <c r="D58" s="190">
        <v>26392.896</v>
      </c>
      <c r="E58" s="117">
        <f t="shared" si="2"/>
        <v>89.95165841887858</v>
      </c>
      <c r="F58" s="58">
        <f t="shared" si="5"/>
        <v>89.95165841887858</v>
      </c>
      <c r="G58" s="104">
        <f t="shared" si="3"/>
        <v>-2948.304</v>
      </c>
      <c r="H58" s="58">
        <f t="shared" si="4"/>
        <v>-2948.304</v>
      </c>
    </row>
    <row r="59" spans="1:8" ht="286.5" customHeight="1">
      <c r="A59" s="139" t="s">
        <v>66</v>
      </c>
      <c r="B59" s="191">
        <v>33940.4</v>
      </c>
      <c r="C59" s="189">
        <v>30956.649</v>
      </c>
      <c r="D59" s="190">
        <v>30956.649</v>
      </c>
      <c r="E59" s="117">
        <f t="shared" si="2"/>
        <v>91.20885139833355</v>
      </c>
      <c r="F59" s="58">
        <f t="shared" si="5"/>
        <v>91.20885139833355</v>
      </c>
      <c r="G59" s="104">
        <f t="shared" si="3"/>
        <v>-2983.751</v>
      </c>
      <c r="H59" s="58">
        <f t="shared" si="4"/>
        <v>-2983.751</v>
      </c>
    </row>
    <row r="60" spans="1:8" ht="408.75" customHeight="1">
      <c r="A60" s="192" t="s">
        <v>67</v>
      </c>
      <c r="B60" s="191">
        <v>13684.7</v>
      </c>
      <c r="C60" s="189">
        <v>13684.7</v>
      </c>
      <c r="D60" s="190">
        <v>13684.663</v>
      </c>
      <c r="E60" s="117">
        <f t="shared" si="2"/>
        <v>100</v>
      </c>
      <c r="F60" s="58">
        <f t="shared" si="5"/>
        <v>99.99972962505572</v>
      </c>
      <c r="G60" s="104">
        <f t="shared" si="3"/>
        <v>0</v>
      </c>
      <c r="H60" s="87">
        <f aca="true" t="shared" si="6" ref="H60:H90">D60-B60</f>
        <v>-0.037000000000261934</v>
      </c>
    </row>
    <row r="61" spans="1:8" ht="153" customHeight="1">
      <c r="A61" s="140" t="s">
        <v>94</v>
      </c>
      <c r="B61" s="143">
        <v>3248.9</v>
      </c>
      <c r="C61" s="57">
        <v>3248.9</v>
      </c>
      <c r="D61" s="58">
        <v>3248.9</v>
      </c>
      <c r="E61" s="117">
        <f t="shared" si="2"/>
        <v>100</v>
      </c>
      <c r="F61" s="58">
        <f t="shared" si="5"/>
        <v>100</v>
      </c>
      <c r="G61" s="104">
        <f t="shared" si="3"/>
        <v>0</v>
      </c>
      <c r="H61" s="58">
        <f t="shared" si="6"/>
        <v>0</v>
      </c>
    </row>
    <row r="62" spans="1:8" ht="194.25" customHeight="1" hidden="1">
      <c r="A62" s="140" t="s">
        <v>95</v>
      </c>
      <c r="B62" s="143"/>
      <c r="C62" s="57"/>
      <c r="D62" s="58"/>
      <c r="E62" s="117" t="e">
        <f t="shared" si="2"/>
        <v>#DIV/0!</v>
      </c>
      <c r="F62" s="58" t="e">
        <f t="shared" si="5"/>
        <v>#DIV/0!</v>
      </c>
      <c r="G62" s="104">
        <f t="shared" si="3"/>
        <v>0</v>
      </c>
      <c r="H62" s="58">
        <f t="shared" si="6"/>
        <v>0</v>
      </c>
    </row>
    <row r="63" spans="1:8" ht="208.5" customHeight="1">
      <c r="A63" s="139" t="s">
        <v>93</v>
      </c>
      <c r="B63" s="191">
        <v>500</v>
      </c>
      <c r="C63" s="189">
        <v>157.5</v>
      </c>
      <c r="D63" s="190">
        <v>157.5</v>
      </c>
      <c r="E63" s="117">
        <f t="shared" si="2"/>
        <v>31.5</v>
      </c>
      <c r="F63" s="58">
        <f t="shared" si="5"/>
        <v>31.5</v>
      </c>
      <c r="G63" s="104">
        <f t="shared" si="3"/>
        <v>-342.5</v>
      </c>
      <c r="H63" s="58">
        <f t="shared" si="6"/>
        <v>-342.5</v>
      </c>
    </row>
    <row r="64" spans="1:8" ht="409.5" customHeight="1">
      <c r="A64" s="139" t="s">
        <v>92</v>
      </c>
      <c r="B64" s="188">
        <v>3857.025</v>
      </c>
      <c r="C64" s="189">
        <v>3687.535</v>
      </c>
      <c r="D64" s="190">
        <v>3687.535</v>
      </c>
      <c r="E64" s="117">
        <f t="shared" si="2"/>
        <v>95.60568054394254</v>
      </c>
      <c r="F64" s="58">
        <f t="shared" si="5"/>
        <v>95.60568054394254</v>
      </c>
      <c r="G64" s="104">
        <f t="shared" si="3"/>
        <v>-169.49000000000024</v>
      </c>
      <c r="H64" s="58">
        <f t="shared" si="6"/>
        <v>-169.49000000000024</v>
      </c>
    </row>
    <row r="65" spans="1:8" ht="309.75" customHeight="1">
      <c r="A65" s="139" t="s">
        <v>91</v>
      </c>
      <c r="B65" s="191">
        <v>126</v>
      </c>
      <c r="C65" s="189">
        <v>0</v>
      </c>
      <c r="D65" s="190"/>
      <c r="E65" s="117">
        <f t="shared" si="2"/>
        <v>0</v>
      </c>
      <c r="F65" s="58">
        <f t="shared" si="5"/>
        <v>0</v>
      </c>
      <c r="G65" s="104">
        <f t="shared" si="3"/>
        <v>-126</v>
      </c>
      <c r="H65" s="58">
        <f t="shared" si="6"/>
        <v>-126</v>
      </c>
    </row>
    <row r="66" spans="1:8" ht="270.75" customHeight="1">
      <c r="A66" s="139" t="s">
        <v>99</v>
      </c>
      <c r="B66" s="191">
        <v>1418</v>
      </c>
      <c r="C66" s="189">
        <v>1418</v>
      </c>
      <c r="D66" s="190">
        <v>1397.335</v>
      </c>
      <c r="E66" s="117">
        <f t="shared" si="2"/>
        <v>100</v>
      </c>
      <c r="F66" s="58">
        <f t="shared" si="5"/>
        <v>98.54266572637518</v>
      </c>
      <c r="G66" s="104">
        <f t="shared" si="3"/>
        <v>0</v>
      </c>
      <c r="H66" s="58">
        <f t="shared" si="6"/>
        <v>-20.664999999999964</v>
      </c>
    </row>
    <row r="67" spans="1:10" ht="301.5" customHeight="1">
      <c r="A67" s="139" t="s">
        <v>100</v>
      </c>
      <c r="B67" s="191">
        <v>500</v>
      </c>
      <c r="C67" s="189">
        <v>500</v>
      </c>
      <c r="D67" s="190">
        <v>499.448</v>
      </c>
      <c r="E67" s="117">
        <f t="shared" si="2"/>
        <v>100</v>
      </c>
      <c r="F67" s="58">
        <f t="shared" si="5"/>
        <v>99.8896</v>
      </c>
      <c r="G67" s="104">
        <f t="shared" si="3"/>
        <v>0</v>
      </c>
      <c r="H67" s="58">
        <f t="shared" si="6"/>
        <v>-0.5520000000000209</v>
      </c>
      <c r="J67" s="43">
        <f>C69-20043.177</f>
        <v>-0.0020000000004074536</v>
      </c>
    </row>
    <row r="68" spans="1:8" ht="8.25" customHeight="1" hidden="1">
      <c r="A68" s="139" t="s">
        <v>90</v>
      </c>
      <c r="B68" s="143"/>
      <c r="C68" s="57"/>
      <c r="D68" s="58"/>
      <c r="E68" s="117" t="e">
        <f t="shared" si="2"/>
        <v>#DIV/0!</v>
      </c>
      <c r="F68" s="58" t="e">
        <f t="shared" si="5"/>
        <v>#DIV/0!</v>
      </c>
      <c r="G68" s="104">
        <f t="shared" si="3"/>
        <v>0</v>
      </c>
      <c r="H68" s="58">
        <f t="shared" si="6"/>
        <v>0</v>
      </c>
    </row>
    <row r="69" spans="1:8" ht="50.25" customHeight="1">
      <c r="A69" s="134" t="s">
        <v>68</v>
      </c>
      <c r="B69" s="116">
        <f>SUM(B70:B86)</f>
        <v>20308.58</v>
      </c>
      <c r="C69" s="55">
        <f>SUM(C70:C86)</f>
        <v>20043.175</v>
      </c>
      <c r="D69" s="56">
        <f>SUM(D70:D86)-0.05</f>
        <v>19955.504</v>
      </c>
      <c r="E69" s="116">
        <f t="shared" si="2"/>
        <v>98.69313856507938</v>
      </c>
      <c r="F69" s="56">
        <f t="shared" si="5"/>
        <v>98.26144417778102</v>
      </c>
      <c r="G69" s="103">
        <f t="shared" si="3"/>
        <v>-265.4050000000025</v>
      </c>
      <c r="H69" s="56">
        <f t="shared" si="6"/>
        <v>-353.07600000000093</v>
      </c>
    </row>
    <row r="70" spans="1:8" ht="175.5" customHeight="1">
      <c r="A70" s="179" t="s">
        <v>88</v>
      </c>
      <c r="B70" s="117">
        <v>14754.2</v>
      </c>
      <c r="C70" s="59">
        <v>14754.2</v>
      </c>
      <c r="D70" s="58">
        <v>14754.045</v>
      </c>
      <c r="E70" s="117">
        <f t="shared" si="2"/>
        <v>100</v>
      </c>
      <c r="F70" s="58">
        <f t="shared" si="5"/>
        <v>99.99894945168155</v>
      </c>
      <c r="G70" s="104">
        <f t="shared" si="3"/>
        <v>0</v>
      </c>
      <c r="H70" s="58">
        <f t="shared" si="6"/>
        <v>-0.15500000000065484</v>
      </c>
    </row>
    <row r="71" spans="1:8" ht="91.5" customHeight="1">
      <c r="A71" s="179" t="s">
        <v>101</v>
      </c>
      <c r="B71" s="117">
        <v>200</v>
      </c>
      <c r="C71" s="59">
        <v>200</v>
      </c>
      <c r="D71" s="58">
        <v>200</v>
      </c>
      <c r="E71" s="117">
        <f t="shared" si="2"/>
        <v>100</v>
      </c>
      <c r="F71" s="58">
        <f t="shared" si="5"/>
        <v>100</v>
      </c>
      <c r="G71" s="104">
        <f t="shared" si="3"/>
        <v>0</v>
      </c>
      <c r="H71" s="58">
        <f t="shared" si="6"/>
        <v>0</v>
      </c>
    </row>
    <row r="72" spans="1:8" ht="63" customHeight="1">
      <c r="A72" s="179" t="s">
        <v>102</v>
      </c>
      <c r="B72" s="117">
        <v>853.68</v>
      </c>
      <c r="C72" s="59">
        <v>809.407</v>
      </c>
      <c r="D72" s="180">
        <v>751.562</v>
      </c>
      <c r="E72" s="117">
        <f t="shared" si="2"/>
        <v>94.81386467997378</v>
      </c>
      <c r="F72" s="58">
        <f aca="true" t="shared" si="7" ref="F72:F90">D72/B72*100</f>
        <v>88.03790647549434</v>
      </c>
      <c r="G72" s="104">
        <f t="shared" si="3"/>
        <v>-44.27299999999991</v>
      </c>
      <c r="H72" s="58">
        <f t="shared" si="6"/>
        <v>-102.11799999999994</v>
      </c>
    </row>
    <row r="73" spans="1:8" ht="88.5" customHeight="1">
      <c r="A73" s="179" t="s">
        <v>118</v>
      </c>
      <c r="B73" s="117">
        <v>100</v>
      </c>
      <c r="C73" s="59">
        <v>100</v>
      </c>
      <c r="D73" s="58">
        <v>100</v>
      </c>
      <c r="E73" s="117">
        <f aca="true" t="shared" si="8" ref="E73:E90">C73/B73*100</f>
        <v>100</v>
      </c>
      <c r="F73" s="58">
        <f t="shared" si="7"/>
        <v>100</v>
      </c>
      <c r="G73" s="104">
        <f aca="true" t="shared" si="9" ref="G73:G90">C73-B73</f>
        <v>0</v>
      </c>
      <c r="H73" s="58">
        <f t="shared" si="6"/>
        <v>0</v>
      </c>
    </row>
    <row r="74" spans="1:8" ht="88.5" customHeight="1">
      <c r="A74" s="179" t="s">
        <v>119</v>
      </c>
      <c r="B74" s="117">
        <v>140</v>
      </c>
      <c r="C74" s="59">
        <v>140</v>
      </c>
      <c r="D74" s="58">
        <v>140</v>
      </c>
      <c r="E74" s="117">
        <f t="shared" si="8"/>
        <v>100</v>
      </c>
      <c r="F74" s="58">
        <f t="shared" si="7"/>
        <v>100</v>
      </c>
      <c r="G74" s="104">
        <f t="shared" si="9"/>
        <v>0</v>
      </c>
      <c r="H74" s="58">
        <f t="shared" si="6"/>
        <v>0</v>
      </c>
    </row>
    <row r="75" spans="1:8" ht="247.5" customHeight="1">
      <c r="A75" s="179" t="s">
        <v>123</v>
      </c>
      <c r="B75" s="117">
        <v>400</v>
      </c>
      <c r="C75" s="59">
        <v>400</v>
      </c>
      <c r="D75" s="58">
        <v>400</v>
      </c>
      <c r="E75" s="117">
        <f t="shared" si="8"/>
        <v>100</v>
      </c>
      <c r="F75" s="58">
        <f t="shared" si="7"/>
        <v>100</v>
      </c>
      <c r="G75" s="104">
        <f t="shared" si="9"/>
        <v>0</v>
      </c>
      <c r="H75" s="58">
        <f t="shared" si="6"/>
        <v>0</v>
      </c>
    </row>
    <row r="76" spans="1:8" ht="67.5" customHeight="1">
      <c r="A76" s="179" t="s">
        <v>124</v>
      </c>
      <c r="B76" s="117">
        <v>500</v>
      </c>
      <c r="C76" s="59">
        <v>500</v>
      </c>
      <c r="D76" s="58">
        <v>500</v>
      </c>
      <c r="E76" s="117">
        <f t="shared" si="8"/>
        <v>100</v>
      </c>
      <c r="F76" s="58">
        <f t="shared" si="7"/>
        <v>100</v>
      </c>
      <c r="G76" s="104">
        <f t="shared" si="9"/>
        <v>0</v>
      </c>
      <c r="H76" s="58">
        <f t="shared" si="6"/>
        <v>0</v>
      </c>
    </row>
    <row r="77" spans="1:8" ht="163.5" customHeight="1">
      <c r="A77" s="179" t="s">
        <v>134</v>
      </c>
      <c r="B77" s="117">
        <v>160</v>
      </c>
      <c r="C77" s="59">
        <v>160</v>
      </c>
      <c r="D77" s="58">
        <v>160</v>
      </c>
      <c r="E77" s="117">
        <f t="shared" si="8"/>
        <v>100</v>
      </c>
      <c r="F77" s="58">
        <f t="shared" si="7"/>
        <v>100</v>
      </c>
      <c r="G77" s="104">
        <f t="shared" si="9"/>
        <v>0</v>
      </c>
      <c r="H77" s="58">
        <f t="shared" si="6"/>
        <v>0</v>
      </c>
    </row>
    <row r="78" spans="1:10" ht="93" customHeight="1">
      <c r="A78" s="179" t="s">
        <v>132</v>
      </c>
      <c r="B78" s="117">
        <v>263</v>
      </c>
      <c r="C78" s="59">
        <v>181.778</v>
      </c>
      <c r="D78" s="58">
        <v>177.578</v>
      </c>
      <c r="E78" s="117">
        <f t="shared" si="8"/>
        <v>69.1171102661597</v>
      </c>
      <c r="F78" s="58">
        <f t="shared" si="7"/>
        <v>67.52015209125476</v>
      </c>
      <c r="G78" s="104">
        <f t="shared" si="9"/>
        <v>-81.22200000000001</v>
      </c>
      <c r="H78" s="58">
        <f t="shared" si="6"/>
        <v>-85.422</v>
      </c>
      <c r="J78" s="196"/>
    </row>
    <row r="79" spans="1:8" ht="91.5" customHeight="1">
      <c r="A79" s="179" t="s">
        <v>131</v>
      </c>
      <c r="B79" s="117">
        <v>193</v>
      </c>
      <c r="C79" s="59">
        <v>193</v>
      </c>
      <c r="D79" s="58">
        <v>167.585</v>
      </c>
      <c r="E79" s="117">
        <f t="shared" si="8"/>
        <v>100</v>
      </c>
      <c r="F79" s="58">
        <f t="shared" si="7"/>
        <v>86.83160621761658</v>
      </c>
      <c r="G79" s="104">
        <f t="shared" si="9"/>
        <v>0</v>
      </c>
      <c r="H79" s="58">
        <f t="shared" si="6"/>
        <v>-25.414999999999992</v>
      </c>
    </row>
    <row r="80" spans="1:8" ht="67.5" customHeight="1">
      <c r="A80" s="179" t="s">
        <v>125</v>
      </c>
      <c r="B80" s="117">
        <v>80</v>
      </c>
      <c r="C80" s="59">
        <v>80</v>
      </c>
      <c r="D80" s="58">
        <v>80</v>
      </c>
      <c r="E80" s="117">
        <f t="shared" si="8"/>
        <v>100</v>
      </c>
      <c r="F80" s="58">
        <f t="shared" si="7"/>
        <v>100</v>
      </c>
      <c r="G80" s="104">
        <f t="shared" si="9"/>
        <v>0</v>
      </c>
      <c r="H80" s="58">
        <f t="shared" si="6"/>
        <v>0</v>
      </c>
    </row>
    <row r="81" spans="1:8" ht="87" customHeight="1">
      <c r="A81" s="179" t="s">
        <v>126</v>
      </c>
      <c r="B81" s="117">
        <v>74</v>
      </c>
      <c r="C81" s="59">
        <v>74</v>
      </c>
      <c r="D81" s="58">
        <v>74</v>
      </c>
      <c r="E81" s="117">
        <f t="shared" si="8"/>
        <v>100</v>
      </c>
      <c r="F81" s="58">
        <f t="shared" si="7"/>
        <v>100</v>
      </c>
      <c r="G81" s="104">
        <f t="shared" si="9"/>
        <v>0</v>
      </c>
      <c r="H81" s="58">
        <f t="shared" si="6"/>
        <v>0</v>
      </c>
    </row>
    <row r="82" spans="1:8" ht="144" customHeight="1">
      <c r="A82" s="179" t="s">
        <v>143</v>
      </c>
      <c r="B82" s="117">
        <v>190</v>
      </c>
      <c r="C82" s="59">
        <v>190</v>
      </c>
      <c r="D82" s="58">
        <v>190</v>
      </c>
      <c r="E82" s="117">
        <f t="shared" si="8"/>
        <v>100</v>
      </c>
      <c r="F82" s="58">
        <f t="shared" si="7"/>
        <v>100</v>
      </c>
      <c r="G82" s="104">
        <f t="shared" si="9"/>
        <v>0</v>
      </c>
      <c r="H82" s="58">
        <f t="shared" si="6"/>
        <v>0</v>
      </c>
    </row>
    <row r="83" spans="1:8" ht="112.5" customHeight="1">
      <c r="A83" s="159" t="s">
        <v>127</v>
      </c>
      <c r="B83" s="158">
        <f>2639-712.8</f>
        <v>1926.2</v>
      </c>
      <c r="C83" s="59">
        <v>1925.7</v>
      </c>
      <c r="D83" s="58">
        <v>1925.7</v>
      </c>
      <c r="E83" s="117">
        <f t="shared" si="8"/>
        <v>99.9740421555394</v>
      </c>
      <c r="F83" s="58">
        <f t="shared" si="7"/>
        <v>99.9740421555394</v>
      </c>
      <c r="G83" s="104">
        <f t="shared" si="9"/>
        <v>-0.5</v>
      </c>
      <c r="H83" s="58">
        <f t="shared" si="6"/>
        <v>-0.5</v>
      </c>
    </row>
    <row r="84" spans="1:8" ht="112.5" customHeight="1">
      <c r="A84" s="179" t="s">
        <v>128</v>
      </c>
      <c r="B84" s="117">
        <v>80</v>
      </c>
      <c r="C84" s="59">
        <v>80</v>
      </c>
      <c r="D84" s="58">
        <f>30+10+20+20</f>
        <v>80</v>
      </c>
      <c r="E84" s="117">
        <f t="shared" si="8"/>
        <v>100</v>
      </c>
      <c r="F84" s="58">
        <f t="shared" si="7"/>
        <v>100</v>
      </c>
      <c r="G84" s="104">
        <f t="shared" si="9"/>
        <v>0</v>
      </c>
      <c r="H84" s="58">
        <f t="shared" si="6"/>
        <v>0</v>
      </c>
    </row>
    <row r="85" spans="1:8" ht="112.5" customHeight="1">
      <c r="A85" s="179" t="s">
        <v>103</v>
      </c>
      <c r="B85" s="117">
        <v>94.5</v>
      </c>
      <c r="C85" s="59">
        <v>94.5</v>
      </c>
      <c r="D85" s="180">
        <v>94.5</v>
      </c>
      <c r="E85" s="117">
        <f t="shared" si="8"/>
        <v>100</v>
      </c>
      <c r="F85" s="58">
        <f t="shared" si="7"/>
        <v>100</v>
      </c>
      <c r="G85" s="104">
        <f t="shared" si="9"/>
        <v>0</v>
      </c>
      <c r="H85" s="58">
        <f t="shared" si="6"/>
        <v>0</v>
      </c>
    </row>
    <row r="86" spans="1:8" ht="117" customHeight="1" thickBot="1">
      <c r="A86" s="179" t="s">
        <v>89</v>
      </c>
      <c r="B86" s="117">
        <v>300</v>
      </c>
      <c r="C86" s="57">
        <v>160.59</v>
      </c>
      <c r="D86" s="58">
        <v>160.584</v>
      </c>
      <c r="E86" s="117">
        <f t="shared" si="8"/>
        <v>53.53</v>
      </c>
      <c r="F86" s="58">
        <f t="shared" si="7"/>
        <v>53.528</v>
      </c>
      <c r="G86" s="104">
        <f t="shared" si="9"/>
        <v>-139.41</v>
      </c>
      <c r="H86" s="58">
        <f t="shared" si="6"/>
        <v>-139.416</v>
      </c>
    </row>
    <row r="87" spans="1:8" ht="78" customHeight="1" thickBot="1">
      <c r="A87" s="214" t="s">
        <v>6</v>
      </c>
      <c r="B87" s="215">
        <f>B51+B54+B69+B52+B53+0.06</f>
        <v>1142806.169</v>
      </c>
      <c r="C87" s="216">
        <f>C51+C54+C69+C52+C53</f>
        <v>1118142.05794</v>
      </c>
      <c r="D87" s="63">
        <f>D51+D54+D69+D52+D53</f>
        <v>1117353.47835</v>
      </c>
      <c r="E87" s="125">
        <f t="shared" si="8"/>
        <v>97.84179402167717</v>
      </c>
      <c r="F87" s="63">
        <f t="shared" si="7"/>
        <v>97.77279022983643</v>
      </c>
      <c r="G87" s="111">
        <f t="shared" si="9"/>
        <v>-24664.111060000025</v>
      </c>
      <c r="H87" s="63">
        <f t="shared" si="6"/>
        <v>-25452.690650000004</v>
      </c>
    </row>
    <row r="88" spans="1:8" ht="59.25" customHeight="1">
      <c r="A88" s="141" t="s">
        <v>24</v>
      </c>
      <c r="B88" s="144">
        <f>SUM(B89:B90)</f>
        <v>1458.577</v>
      </c>
      <c r="C88" s="65">
        <f>SUM(C89:C90)</f>
        <v>1458.577</v>
      </c>
      <c r="D88" s="145">
        <f>SUM(D89:D90)</f>
        <v>1458.577</v>
      </c>
      <c r="E88" s="126">
        <f t="shared" si="8"/>
        <v>100</v>
      </c>
      <c r="F88" s="127">
        <f t="shared" si="7"/>
        <v>100</v>
      </c>
      <c r="G88" s="103">
        <f t="shared" si="9"/>
        <v>0</v>
      </c>
      <c r="H88" s="56">
        <f t="shared" si="6"/>
        <v>0</v>
      </c>
    </row>
    <row r="89" spans="1:8" ht="166.5" customHeight="1">
      <c r="A89" s="142" t="s">
        <v>26</v>
      </c>
      <c r="B89" s="146">
        <v>1068.577</v>
      </c>
      <c r="C89" s="66">
        <v>1068.577</v>
      </c>
      <c r="D89" s="147">
        <v>1068.577</v>
      </c>
      <c r="E89" s="128">
        <f t="shared" si="8"/>
        <v>100</v>
      </c>
      <c r="F89" s="129">
        <f t="shared" si="7"/>
        <v>100</v>
      </c>
      <c r="G89" s="104">
        <f t="shared" si="9"/>
        <v>0</v>
      </c>
      <c r="H89" s="58">
        <f t="shared" si="6"/>
        <v>0</v>
      </c>
    </row>
    <row r="90" spans="1:8" ht="140.25" customHeight="1" thickBot="1">
      <c r="A90" s="136" t="s">
        <v>25</v>
      </c>
      <c r="B90" s="148">
        <v>390</v>
      </c>
      <c r="C90" s="67">
        <v>390</v>
      </c>
      <c r="D90" s="149">
        <v>390</v>
      </c>
      <c r="E90" s="130">
        <f t="shared" si="8"/>
        <v>100</v>
      </c>
      <c r="F90" s="131">
        <f t="shared" si="7"/>
        <v>100</v>
      </c>
      <c r="G90" s="108">
        <f t="shared" si="9"/>
        <v>0</v>
      </c>
      <c r="H90" s="68">
        <f t="shared" si="6"/>
        <v>0</v>
      </c>
    </row>
    <row r="91" spans="1:8" ht="69.75" customHeight="1">
      <c r="A91" s="245"/>
      <c r="B91" s="245"/>
      <c r="C91" s="81"/>
      <c r="F91" s="15"/>
      <c r="G91" s="244"/>
      <c r="H91" s="244"/>
    </row>
    <row r="92" spans="1:8" ht="62.25" customHeight="1">
      <c r="A92" s="243" t="s">
        <v>145</v>
      </c>
      <c r="B92" s="243"/>
      <c r="C92" s="221"/>
      <c r="D92" s="222"/>
      <c r="E92" s="223"/>
      <c r="F92" s="223"/>
      <c r="G92" s="243" t="s">
        <v>146</v>
      </c>
      <c r="H92" s="243"/>
    </row>
    <row r="93" spans="1:6" ht="42" customHeight="1">
      <c r="A93" s="36"/>
      <c r="B93" s="41"/>
      <c r="C93" s="46"/>
      <c r="D93" s="40"/>
      <c r="E93" s="37"/>
      <c r="F93" s="37"/>
    </row>
    <row r="94" spans="1:6" ht="32.25" customHeight="1">
      <c r="A94" s="38"/>
      <c r="B94" s="41"/>
      <c r="C94" s="40"/>
      <c r="D94" s="41"/>
      <c r="E94" s="37"/>
      <c r="F94" s="37"/>
    </row>
    <row r="95" spans="1:6" ht="21" customHeight="1">
      <c r="A95" s="36"/>
      <c r="B95" s="40"/>
      <c r="C95" s="40"/>
      <c r="D95" s="40"/>
      <c r="E95" s="37"/>
      <c r="F95" s="37"/>
    </row>
    <row r="96" spans="1:6" ht="20.25">
      <c r="A96" s="36"/>
      <c r="B96" s="40"/>
      <c r="C96" s="40"/>
      <c r="D96" s="150"/>
      <c r="E96" s="37"/>
      <c r="F96" s="37"/>
    </row>
    <row r="97" spans="1:6" ht="19.5" customHeight="1">
      <c r="A97" s="36"/>
      <c r="B97" s="41"/>
      <c r="C97" s="41"/>
      <c r="D97" s="40"/>
      <c r="E97" s="37"/>
      <c r="F97" s="37"/>
    </row>
    <row r="98" spans="1:6" ht="21" customHeight="1">
      <c r="A98" s="36"/>
      <c r="B98" s="42"/>
      <c r="C98" s="42"/>
      <c r="D98" s="151"/>
      <c r="E98" s="39"/>
      <c r="F98" s="39"/>
    </row>
    <row r="99" spans="1:6" ht="20.25">
      <c r="A99" s="36"/>
      <c r="B99" s="42"/>
      <c r="C99" s="42"/>
      <c r="D99" s="42"/>
      <c r="E99" s="39"/>
      <c r="F99" s="39"/>
    </row>
    <row r="100" ht="12.75"/>
    <row r="101" ht="12.75">
      <c r="C101" s="43"/>
    </row>
    <row r="102" spans="2:5" ht="24.75" customHeight="1">
      <c r="B102" s="40"/>
      <c r="C102" s="44"/>
      <c r="D102" s="44"/>
      <c r="E102" s="44"/>
    </row>
    <row r="103" spans="2:5" ht="23.25">
      <c r="B103" s="42"/>
      <c r="C103" s="44"/>
      <c r="D103" s="44"/>
      <c r="E103" s="44"/>
    </row>
    <row r="104" spans="2:5" ht="23.25">
      <c r="B104" s="41"/>
      <c r="C104" s="44"/>
      <c r="D104" s="44"/>
      <c r="E104" s="44"/>
    </row>
    <row r="105" spans="2:5" ht="23.25">
      <c r="B105" s="42"/>
      <c r="C105" s="44"/>
      <c r="D105" s="44"/>
      <c r="E105" s="44"/>
    </row>
    <row r="106" spans="1:4" ht="27.75" customHeight="1">
      <c r="A106" s="89" t="s">
        <v>79</v>
      </c>
      <c r="B106" s="90"/>
      <c r="C106" s="91"/>
      <c r="D106" s="91"/>
    </row>
    <row r="107" spans="1:5" ht="26.25" customHeight="1">
      <c r="A107" s="79" t="s">
        <v>80</v>
      </c>
      <c r="B107" s="80"/>
      <c r="C107" s="82"/>
      <c r="D107" s="81"/>
      <c r="E107" s="44"/>
    </row>
    <row r="108" spans="1:5" ht="26.25" customHeight="1">
      <c r="A108" s="79" t="s">
        <v>81</v>
      </c>
      <c r="B108" s="80"/>
      <c r="C108" s="82"/>
      <c r="D108" s="81"/>
      <c r="E108" s="44"/>
    </row>
    <row r="109" spans="1:5" ht="24.75" customHeight="1">
      <c r="A109" s="79" t="s">
        <v>82</v>
      </c>
      <c r="B109" s="80"/>
      <c r="C109" s="85"/>
      <c r="D109" s="81"/>
      <c r="E109" s="44"/>
    </row>
    <row r="110" spans="1:5" ht="29.25" customHeight="1">
      <c r="A110" s="79"/>
      <c r="B110" s="80"/>
      <c r="C110" s="80"/>
      <c r="D110" s="81"/>
      <c r="E110" s="44"/>
    </row>
    <row r="111" spans="1:5" ht="29.25" customHeight="1">
      <c r="A111" s="79"/>
      <c r="B111" s="86"/>
      <c r="C111" s="83"/>
      <c r="D111" s="84"/>
      <c r="E111" s="44"/>
    </row>
    <row r="112" spans="4:5" ht="29.25" customHeight="1">
      <c r="D112" s="44"/>
      <c r="E112" s="44"/>
    </row>
    <row r="113" spans="2:7" ht="29.25" customHeight="1">
      <c r="B113" s="155"/>
      <c r="C113" s="155"/>
      <c r="D113" s="44"/>
      <c r="E113" s="44"/>
      <c r="G113" s="157"/>
    </row>
    <row r="114" spans="2:5" ht="33.75" customHeight="1">
      <c r="B114" s="156"/>
      <c r="C114" s="156"/>
      <c r="D114" s="45"/>
      <c r="E114" s="44"/>
    </row>
    <row r="115" spans="4:5" ht="23.25">
      <c r="D115" s="44"/>
      <c r="E115" s="44"/>
    </row>
    <row r="116" spans="4:5" ht="23.25">
      <c r="D116" s="44"/>
      <c r="E116" s="44"/>
    </row>
    <row r="117" spans="2:5" ht="23.25">
      <c r="B117" s="162"/>
      <c r="D117" s="163"/>
      <c r="E117" s="44"/>
    </row>
    <row r="118" ht="23.25">
      <c r="D118" s="44"/>
    </row>
    <row r="119" ht="23.25">
      <c r="D119" s="44"/>
    </row>
    <row r="120" ht="23.25">
      <c r="D120" s="44"/>
    </row>
    <row r="121" ht="23.25">
      <c r="D121" s="44"/>
    </row>
    <row r="122" ht="23.25">
      <c r="D122" s="44"/>
    </row>
    <row r="123" ht="23.25">
      <c r="D123" s="44"/>
    </row>
  </sheetData>
  <mergeCells count="14">
    <mergeCell ref="A1:H1"/>
    <mergeCell ref="A2:H2"/>
    <mergeCell ref="A3:H3"/>
    <mergeCell ref="B5:B6"/>
    <mergeCell ref="D5:D6"/>
    <mergeCell ref="A5:A6"/>
    <mergeCell ref="C5:C6"/>
    <mergeCell ref="A4:B4"/>
    <mergeCell ref="E5:F5"/>
    <mergeCell ref="A92:B92"/>
    <mergeCell ref="G92:H92"/>
    <mergeCell ref="G91:H91"/>
    <mergeCell ref="A91:B91"/>
    <mergeCell ref="G5:H5"/>
  </mergeCells>
  <printOptions horizontalCentered="1"/>
  <pageMargins left="0.08" right="0.04" top="0.25" bottom="0.2" header="0.31" footer="0.2"/>
  <pageSetup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VGorun</cp:lastModifiedBy>
  <cp:lastPrinted>2009-03-02T07:46:20Z</cp:lastPrinted>
  <dcterms:created xsi:type="dcterms:W3CDTF">2003-03-11T08:59:05Z</dcterms:created>
  <dcterms:modified xsi:type="dcterms:W3CDTF">2009-03-02T07:58:51Z</dcterms:modified>
  <cp:category/>
  <cp:version/>
  <cp:contentType/>
  <cp:contentStatus/>
</cp:coreProperties>
</file>