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720" windowHeight="6555" tabRatio="597" activeTab="0"/>
  </bookViews>
  <sheets>
    <sheet name="додаток 3" sheetId="1" r:id="rId1"/>
    <sheet name="додаток 2" sheetId="2" r:id="rId2"/>
  </sheets>
  <definedNames>
    <definedName name="_xlnm.Print_Titles" localSheetId="1">'додаток 2'!$8:$11</definedName>
    <definedName name="_xlnm.Print_Titles" localSheetId="0">'додаток 3'!$3:$5</definedName>
    <definedName name="_xlnm.Print_Area" localSheetId="1">'додаток 2'!$A$1:$N$108</definedName>
    <definedName name="_xlnm.Print_Area" localSheetId="0">'додаток 3'!$A$1:$N$192</definedName>
  </definedNames>
  <calcPr fullCalcOnLoad="1"/>
</workbook>
</file>

<file path=xl/sharedStrings.xml><?xml version="1.0" encoding="utf-8"?>
<sst xmlns="http://schemas.openxmlformats.org/spreadsheetml/2006/main" count="526" uniqueCount="343">
  <si>
    <t>видатки на виготовлення документів про освіту</t>
  </si>
  <si>
    <t>091108</t>
  </si>
  <si>
    <t>090417</t>
  </si>
  <si>
    <t>Витрати на поховання учасників бойових дій</t>
  </si>
  <si>
    <t>Цiльовi фонди</t>
  </si>
  <si>
    <t>Охорона та раціональне використання природних ресурсів</t>
  </si>
  <si>
    <t>Утилізація відходів</t>
  </si>
  <si>
    <t>Інша діяльність у сфері охорони навколишнього природного середовища</t>
  </si>
  <si>
    <t>Видатки, не вiднесенi до основних груп</t>
  </si>
  <si>
    <t>Санаторії для дітей та підлітків (нетуберкульозні)</t>
  </si>
  <si>
    <t>Центри здоров‘я і заходи у сфері санітарної освіти</t>
  </si>
  <si>
    <t xml:space="preserve"> за функціональною структурою</t>
  </si>
  <si>
    <t>010000</t>
  </si>
  <si>
    <t>080000</t>
  </si>
  <si>
    <t>091101</t>
  </si>
  <si>
    <t>091102</t>
  </si>
  <si>
    <t>091103</t>
  </si>
  <si>
    <t>091104</t>
  </si>
  <si>
    <t>091106</t>
  </si>
  <si>
    <t>Бюджетні позички, в тому числі:</t>
  </si>
  <si>
    <t>- наданих під регіональне замовлення по зерну</t>
  </si>
  <si>
    <t>- наданих ДП "Укрбурштин"</t>
  </si>
  <si>
    <t>090000</t>
  </si>
  <si>
    <t>090412</t>
  </si>
  <si>
    <t>090413</t>
  </si>
  <si>
    <t>090601</t>
  </si>
  <si>
    <t>090901</t>
  </si>
  <si>
    <t>091210</t>
  </si>
  <si>
    <t>091212</t>
  </si>
  <si>
    <t>091214</t>
  </si>
  <si>
    <t>070702</t>
  </si>
  <si>
    <t>090700</t>
  </si>
  <si>
    <t>210110</t>
  </si>
  <si>
    <t>110102</t>
  </si>
  <si>
    <t>110103</t>
  </si>
  <si>
    <t>110201</t>
  </si>
  <si>
    <t>110202</t>
  </si>
  <si>
    <t>110203</t>
  </si>
  <si>
    <t>110204</t>
  </si>
  <si>
    <t>110502</t>
  </si>
  <si>
    <t>070000</t>
  </si>
  <si>
    <t>070601</t>
  </si>
  <si>
    <t>070802</t>
  </si>
  <si>
    <t>130102</t>
  </si>
  <si>
    <t>130104</t>
  </si>
  <si>
    <t>130105</t>
  </si>
  <si>
    <t>130107</t>
  </si>
  <si>
    <t>ОДП ДАК "Хліб України"</t>
  </si>
  <si>
    <t>ДП "Укрбурштин"</t>
  </si>
  <si>
    <t>010116</t>
  </si>
  <si>
    <t>Утримання обласної ради</t>
  </si>
  <si>
    <t>250404</t>
  </si>
  <si>
    <t>- повернення бюджетних позичок</t>
  </si>
  <si>
    <t>080101</t>
  </si>
  <si>
    <t>080201</t>
  </si>
  <si>
    <t>080205</t>
  </si>
  <si>
    <t>080207</t>
  </si>
  <si>
    <t>080208</t>
  </si>
  <si>
    <t>080400</t>
  </si>
  <si>
    <t>080500</t>
  </si>
  <si>
    <t>080704</t>
  </si>
  <si>
    <t>081001</t>
  </si>
  <si>
    <t>Медико-соціальні експертні комісії</t>
  </si>
  <si>
    <t>081002</t>
  </si>
  <si>
    <t>081003</t>
  </si>
  <si>
    <t>Служба технічного нагляду за будівництвом та капітальним ремонтом</t>
  </si>
  <si>
    <t>081004</t>
  </si>
  <si>
    <t>Централізовані бухгалтерії</t>
  </si>
  <si>
    <t>070301</t>
  </si>
  <si>
    <t>Загальноосвітні школи-інтернати, загальноосвітні санаторні школи-інтернати</t>
  </si>
  <si>
    <t>070302</t>
  </si>
  <si>
    <t>Загальноосвітні школи-інтернати для дітей-сиріт та дітей, які залишилися без піклування батьків</t>
  </si>
  <si>
    <t>070303</t>
  </si>
  <si>
    <t>070304</t>
  </si>
  <si>
    <t>130203</t>
  </si>
  <si>
    <t>070401</t>
  </si>
  <si>
    <t>Позашкільні  заклади освіти,  заходи із позашкільної роботи з дітьми</t>
  </si>
  <si>
    <t>070701</t>
  </si>
  <si>
    <t>070804</t>
  </si>
  <si>
    <t>070805</t>
  </si>
  <si>
    <t>Групи централізованого господарського обслуговування</t>
  </si>
  <si>
    <t>070806</t>
  </si>
  <si>
    <t>Заходи з організації рятування на водах</t>
  </si>
  <si>
    <t>Будинки дитини</t>
  </si>
  <si>
    <t>Станції переливання крові</t>
  </si>
  <si>
    <t>Театри</t>
  </si>
  <si>
    <t>РАЗОМ</t>
  </si>
  <si>
    <t>Утримання та навчально-тренувальна робота дитячо-юнацьких спортивних шкіл</t>
  </si>
  <si>
    <t xml:space="preserve">Управління охорони здоров’я </t>
  </si>
  <si>
    <t xml:space="preserve">Спеціалізовані лікарні та інші спеціалізовані заклади </t>
  </si>
  <si>
    <t>Медична бібліотека</t>
  </si>
  <si>
    <t>Будинки- інтернати для малолітніх інвалідів</t>
  </si>
  <si>
    <t>Служби технічного нагляду за будівництвом та капітальним ремонтом</t>
  </si>
  <si>
    <t>Видатки загального фонду</t>
  </si>
  <si>
    <t>Всього</t>
  </si>
  <si>
    <t>Видатки спеціального фонду</t>
  </si>
  <si>
    <t>Ліквідація іншого забруднення навколишнього природного середовища</t>
  </si>
  <si>
    <t>Головне фінансове управління облдержадміністрації</t>
  </si>
  <si>
    <t>Разом</t>
  </si>
  <si>
    <t>Державне управлiння</t>
  </si>
  <si>
    <t>Органи мiсцевого самоврядування</t>
  </si>
  <si>
    <t>з них</t>
  </si>
  <si>
    <t>Освiта</t>
  </si>
  <si>
    <t>Лікарні</t>
  </si>
  <si>
    <t>Соцiальний захист та соцiальне забезпечення</t>
  </si>
  <si>
    <t xml:space="preserve">Обласна рада </t>
  </si>
  <si>
    <t>Назва головного розпорядника коштів</t>
  </si>
  <si>
    <t>Соціальні програми i заходи державних органiв у справах молоді</t>
  </si>
  <si>
    <t>Iншi видатки</t>
  </si>
  <si>
    <t>Культура i мистецтво</t>
  </si>
  <si>
    <t>Фiлармонiї, музичнi колективи i ансамблi та iншi мистецькі  заклади та заходи</t>
  </si>
  <si>
    <t>Бiблiотеки</t>
  </si>
  <si>
    <t>Музеї i виставки</t>
  </si>
  <si>
    <t>Заповiдники</t>
  </si>
  <si>
    <t>Палаци i будинки культури, клуби та iншi заклади клубного типу</t>
  </si>
  <si>
    <t>Фiзична культура i спорт</t>
  </si>
  <si>
    <t>Проведення навчально-тренувальних зборiв i змагань</t>
  </si>
  <si>
    <t>Видатки на утримання центрiв з iнвалiдного спорту i реабiлiтацiйних шкiл</t>
  </si>
  <si>
    <t>Проведення навчально-тренувальних зборiв i змагань та заходiв з iнвалiдного спорту</t>
  </si>
  <si>
    <t>Утримання та навчально-тренувальна робота дитячо-юнацьких спортивних шкiл</t>
  </si>
  <si>
    <t>Будiвництво</t>
  </si>
  <si>
    <t>Капiтальнi вкладення</t>
  </si>
  <si>
    <t>Транспорт, дорожнє господарство, зв'язок, телекомунiкацiї та iнформатика</t>
  </si>
  <si>
    <t>250904</t>
  </si>
  <si>
    <t>Управління капітального будівництва облдержадміністрації</t>
  </si>
  <si>
    <t>150101</t>
  </si>
  <si>
    <t>070307</t>
  </si>
  <si>
    <t>070807</t>
  </si>
  <si>
    <t>250000</t>
  </si>
  <si>
    <t>Резервний фонд обласного бюджету</t>
  </si>
  <si>
    <t>250102</t>
  </si>
  <si>
    <t>Міжбюджетні трансферти</t>
  </si>
  <si>
    <t>обласна програма "Вчитель"</t>
  </si>
  <si>
    <t>Іншi видатки, в т.ч.</t>
  </si>
  <si>
    <t>Будинки-iнтернати (пансіонати) для літніх людей та iнвалiдiв системи соцiального захисту</t>
  </si>
  <si>
    <t>250330</t>
  </si>
  <si>
    <t>250329</t>
  </si>
  <si>
    <t>Загальноосвітні спеціалізовані школи-інтернати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ліцеї з посиленою військово-фізичною підготовкою</t>
  </si>
  <si>
    <t>130112</t>
  </si>
  <si>
    <t>Дитячі будинки (в т.ч. сімейного типу, прийомні сім'ї)</t>
  </si>
  <si>
    <t>Заклади післядипломної освіти III-IV рівнів акредитації</t>
  </si>
  <si>
    <t>Загальні і спеціалізовані стоматологічні поліклініки</t>
  </si>
  <si>
    <t>АСУ національного реєстру</t>
  </si>
  <si>
    <t>центр екстренної медичної допомоги</t>
  </si>
  <si>
    <t>зубопротезування і придбання слухових апаратів</t>
  </si>
  <si>
    <t>база спецмедпостачання</t>
  </si>
  <si>
    <t>централізована бухгалтерія при управлінні культури</t>
  </si>
  <si>
    <t>служба технагляду за капітальним ремонтом</t>
  </si>
  <si>
    <t>Інші заклади і заходи післядипломної освіти (обласні курси підвищення кваліфікації середніх медпрацівників)</t>
  </si>
  <si>
    <t>- фінансова підтримка статутної діяльнсті організацій ветеранів</t>
  </si>
  <si>
    <t>утримання науково-редакційної групи книги "Реабілітовані історією. Рівненська область"</t>
  </si>
  <si>
    <t>130106</t>
  </si>
  <si>
    <t>Перший заступник голови обласної ради</t>
  </si>
  <si>
    <t xml:space="preserve">Допомога на догляд за інвалідом I чи II групи в наслідок психічного розладу </t>
  </si>
  <si>
    <t>Інші видатки на соціальний захист населення, з них</t>
  </si>
  <si>
    <t>громадянам віком від 90 до 100 років</t>
  </si>
  <si>
    <t>громадянам віком від 100 і більше років</t>
  </si>
  <si>
    <t>- надання грошових допомог - всього</t>
  </si>
  <si>
    <t>Обробка інформації з нарахування та виплати допомог і компенсацій</t>
  </si>
  <si>
    <t>Код КТКВ</t>
  </si>
  <si>
    <t>(грн.)</t>
  </si>
  <si>
    <t>КТКВ</t>
  </si>
  <si>
    <t>Код головного розпорядника коштів</t>
  </si>
  <si>
    <t>Назва  КТКВ</t>
  </si>
  <si>
    <t>РАЗОМ ВИДАТКІВ</t>
  </si>
  <si>
    <t>001</t>
  </si>
  <si>
    <t>020</t>
  </si>
  <si>
    <t>030</t>
  </si>
  <si>
    <t>050</t>
  </si>
  <si>
    <t>062</t>
  </si>
  <si>
    <t>060</t>
  </si>
  <si>
    <t>150</t>
  </si>
  <si>
    <t>220</t>
  </si>
  <si>
    <t xml:space="preserve"> культурно-освітні заходи</t>
  </si>
  <si>
    <t>200</t>
  </si>
  <si>
    <t>070</t>
  </si>
  <si>
    <t>230</t>
  </si>
  <si>
    <t>191</t>
  </si>
  <si>
    <t>081009</t>
  </si>
  <si>
    <t>130202</t>
  </si>
  <si>
    <t>Утримання та навчально-тренувальна робота дитячо-юнацьких спортивних шкiл  (які підпорядковані громадським організаціям фізкультурно-спортивної спрямованості)</t>
  </si>
  <si>
    <t>130204</t>
  </si>
  <si>
    <t>080204</t>
  </si>
  <si>
    <t>Санаторії для хворих туберкульозом</t>
  </si>
  <si>
    <t>Головне управління агропромислового розвитку облдержадміністрації</t>
  </si>
  <si>
    <t>250335</t>
  </si>
  <si>
    <t>200200</t>
  </si>
  <si>
    <t>200000</t>
  </si>
  <si>
    <r>
      <t>Охорона навколишнього природного середовища та ядерна безпека</t>
    </r>
    <r>
      <rPr>
        <sz val="12"/>
        <rFont val="Times New Roman"/>
        <family val="1"/>
      </rPr>
      <t> </t>
    </r>
  </si>
  <si>
    <t>Запобігання та лiквiдацiя надзвичайних ситуацiй та наслiдкiв стихiйного лиха</t>
  </si>
  <si>
    <t xml:space="preserve">Охорона і раціональне використання земель </t>
  </si>
  <si>
    <t>010</t>
  </si>
  <si>
    <t>250914</t>
  </si>
  <si>
    <t>Витрати, пов"язані з наданням та обслуговуванням державних пільгових кредитів, наданих індивідуальним сільським забудовникам</t>
  </si>
  <si>
    <t>190</t>
  </si>
  <si>
    <t>доходи</t>
  </si>
  <si>
    <t>кредитування</t>
  </si>
  <si>
    <t>додаток 2</t>
  </si>
  <si>
    <t>дод 2 разом</t>
  </si>
  <si>
    <t>з доходами</t>
  </si>
  <si>
    <t>Методична робота, iншi заходи у сфері народної освiти, в т.ч.:</t>
  </si>
  <si>
    <t>Інші освітні програми, в т.ч.:</t>
  </si>
  <si>
    <t>ВСЬОГО</t>
  </si>
  <si>
    <t>грн.</t>
  </si>
  <si>
    <t>Інші видатки (видатки на стипендії голови облдержадміністрації та голови обласної ради провідним спортсменам  та кращим тренерам області)</t>
  </si>
  <si>
    <t>Iншi культурно-освiтнi заклади та заходи</t>
  </si>
  <si>
    <t>104</t>
  </si>
  <si>
    <t>Відділ у справах сім‘ї та молоді облдержадміністрації</t>
  </si>
  <si>
    <t>090701</t>
  </si>
  <si>
    <t>250380</t>
  </si>
  <si>
    <t xml:space="preserve">Інші субвенції </t>
  </si>
  <si>
    <t>Конкурс "Учитель року"</t>
  </si>
  <si>
    <t>250376</t>
  </si>
  <si>
    <t>250343</t>
  </si>
  <si>
    <t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t>
  </si>
  <si>
    <t>Інші субвенції (на пільгове медичне обслуговування громадян, які постраждали внаслідок аварії на ЧАЕС)</t>
  </si>
  <si>
    <t>на пільгове медичне обслуговування громадян, які постраждали внаслідок аварії на ЧАЕС</t>
  </si>
  <si>
    <t>премії голови облдержадміністрації та голови обласної ради</t>
  </si>
  <si>
    <t>конкурси фахової майстерності учнів ПТНЗ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</si>
  <si>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</si>
  <si>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Соціальні програми і заходи державних органів у справах жінок</t>
  </si>
  <si>
    <t>Центри соціально-психологічної реабілітації дітей</t>
  </si>
  <si>
    <t>Служба у справах дітей облдержадміністрації</t>
  </si>
  <si>
    <t>Субвенція з державного бюджету місцевим бюджетам 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</si>
  <si>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Найменування видатків бюджету за функціональною структурою  (за шестизначним кодом)</t>
  </si>
  <si>
    <t>споживання</t>
  </si>
  <si>
    <t>оплата праці</t>
  </si>
  <si>
    <t>комунальні послуги та енергоносії</t>
  </si>
  <si>
    <t>розвитку</t>
  </si>
  <si>
    <t>в тому числі бюджет розвитку</t>
  </si>
  <si>
    <t>Субвенція з державного бюджету місцевим бюджетам на виплату допомоги сім`ям з дітьми, малозабезпеченим сім'ям, інвалідам з дитинства, дітям - інвалідам та тимчасової державної допомоги дітям</t>
  </si>
  <si>
    <t>14 (3+8)</t>
  </si>
  <si>
    <t>Додаток 2</t>
  </si>
  <si>
    <t>Програми i заходи центрiв соцiальних служб для сім'ї, дітей та молодi</t>
  </si>
  <si>
    <t>Утримання центрiв соцiальних служб для сім'ї, дітей та молодi</t>
  </si>
  <si>
    <t>Головне управління з питань внутрішньої політики та інформації облдержадміністрації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</si>
  <si>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</si>
  <si>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статистичні розробки, інформаційно-аналітичні збірники</t>
  </si>
  <si>
    <t xml:space="preserve"> учнівські олімпіади, турніри, конкурси</t>
  </si>
  <si>
    <t>Інші заклади освіти (психолого-медико-педагогічна комісія)</t>
  </si>
  <si>
    <t>обласна програма забезпечення загальноосвітніх, професійно-технічних і вищих навчальних закладів сучасними технічними засобами навчання з природничо-математичних і технологічних дисциплін</t>
  </si>
  <si>
    <t>програма розвитку освіти в області на 2006-2010 роки</t>
  </si>
  <si>
    <t>програма забезпечення реалізації державної політики у сфері міжнаціональних відносин та  розвитку культур національних меншин Рівненщини на 2007-2010 роки</t>
  </si>
  <si>
    <t>програма інформатизації освітньо-виховної діяльності навчальних закладів області на 2006-2010 роки</t>
  </si>
  <si>
    <t>Управління культури і туризму облдержадміністрації</t>
  </si>
  <si>
    <t>обласне бюро судово-медичної експертизи</t>
  </si>
  <si>
    <t>обласний інформаційно-аналітичний центр медичної статистики</t>
  </si>
  <si>
    <t xml:space="preserve"> обласний центр реабілітації  дітей з органічними ураженнями нервової системи</t>
  </si>
  <si>
    <t>130201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</si>
  <si>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</si>
  <si>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</si>
  <si>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091304</t>
  </si>
  <si>
    <t>Встановлення телефонів інвалідам І та ІІ груп</t>
  </si>
  <si>
    <t>300 250102</t>
  </si>
  <si>
    <t>- проведення доплати до пенсій - всього</t>
  </si>
  <si>
    <t>в т.ч.</t>
  </si>
  <si>
    <t>Проведення заходів з нетрадиційних видів спорту і масових заходів з фізичної культури</t>
  </si>
  <si>
    <t>Утримання апарату управління громадських фізкультурно-спортивних організацій (громадська організація РОО ВФСТ "Колос" АПК України)</t>
  </si>
  <si>
    <t xml:space="preserve"> Інші установи та заклади </t>
  </si>
  <si>
    <t>Управління з питань надзвичайних ситуацій та цивільного захисту населення облдержадміністрації</t>
  </si>
  <si>
    <t>Управління з питань будівництва та архітектури облдержадміністрації</t>
  </si>
  <si>
    <t>Головне управління економіки та інвестиційної політики облдержадміністрації</t>
  </si>
  <si>
    <t xml:space="preserve"> Субвенція з державного бюджету місцевим бюджетам на 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</si>
  <si>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</si>
  <si>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Повернення бюджетних позичок:</t>
  </si>
  <si>
    <t>Головне управління праці та соціального захисту населення облдержадміністрації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</si>
  <si>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 міст республіканського в Автономній Республіці Крим і обласного значення)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</si>
  <si>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Додаткова дотація з державного бюджету на вирівнювання фінансової забезпеченості місцевих бюджетів</t>
  </si>
  <si>
    <t>250313</t>
  </si>
  <si>
    <t xml:space="preserve">Видатки на проведення робіт, пов'язаних з будiвництвом, реконструкцiєю, ремонтом i утриманням автомобiльних дорiг </t>
  </si>
  <si>
    <t>070809</t>
  </si>
  <si>
    <t>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t>
  </si>
  <si>
    <t>081011</t>
  </si>
  <si>
    <t>Управління  освіти та науки облдержадміністрації</t>
  </si>
  <si>
    <t>Управління охорони здоров’я  облдержадміністрації</t>
  </si>
  <si>
    <t xml:space="preserve">Субвенція з державного бюджету місцевим бюджетам на надання пільг  з  послуг зв'язку та інших передбачених законодавством пільг (крім пільг на  одерження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компенсаційні виплати за пільговий проїзд окремих категорій громадян </t>
  </si>
  <si>
    <t>Інші субвенції (обласному бюджету Волинської області на утримання психічно хворих)</t>
  </si>
  <si>
    <t xml:space="preserve"> обласному бюджету Волинської  області на утримання психічно хворих</t>
  </si>
  <si>
    <t>Видатки</t>
  </si>
  <si>
    <t>програма роботи з обдарованою молоддю області на 2007-2010 роки</t>
  </si>
  <si>
    <t>Охорона здоров'я</t>
  </si>
  <si>
    <t>Програма організації рятування людей на водних об'єктах Рівненської області на 2009-2012 роки</t>
  </si>
  <si>
    <t>250306</t>
  </si>
  <si>
    <t>Кошти, що передаються із загального фонду бюджету до бюджету розвитку (спеціального фонду)</t>
  </si>
  <si>
    <t>Субвенція з державного бюджету місцевим бюджетам на фінансування у 2009 році Програм- переможців Всеукраїнського конкурсу проектів та програм розвитку місцевого самоврядування 2008 року</t>
  </si>
  <si>
    <t>Притулок для дітей</t>
  </si>
  <si>
    <t>018</t>
  </si>
  <si>
    <t>Відділ міжнародного співробітництва та європейської інтеграції облдержадміністрації</t>
  </si>
  <si>
    <t>180410</t>
  </si>
  <si>
    <t>Інші заходи, пов'язані з економічною діяльністю</t>
  </si>
  <si>
    <t>Програма розвитку міжнародної і міжрегіональної співпраці на 2007-2009 роки</t>
  </si>
  <si>
    <t>Інші послуги, пов'язані  з економічною діяльністю</t>
  </si>
  <si>
    <t>250913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</si>
  <si>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</si>
  <si>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006</t>
  </si>
  <si>
    <t>Обласна державна адміністрація</t>
  </si>
  <si>
    <t>Інші видатки</t>
  </si>
  <si>
    <t>Програма інформатизації Рівненської області на 2008-2010 роки</t>
  </si>
  <si>
    <t>Програма підтримки молоді в області на 2009-2015 роки</t>
  </si>
  <si>
    <t>Обласна програма підтримки сім'ї на період до 2010 року</t>
  </si>
  <si>
    <t>Обласна програма з утвердження гендерної рівності в українському суспільстві на період до 2010 року</t>
  </si>
  <si>
    <t>Обласна програма протидії торгівлі людьми на період до 2010 року</t>
  </si>
  <si>
    <t>Обласна програма відпочинку та оздоровлення дітей на 2009-2013 роки</t>
  </si>
  <si>
    <t>Комплексна програмаз забезпечення містобудівною документацією населених пунктів на території Рівненської області на 2006-2010 роки</t>
  </si>
  <si>
    <t>Проведення навчально-тренувальних зборів і змагань (які проводяться  громадськими організаціями фізкультурно-спортивної спрямованості)</t>
  </si>
  <si>
    <t>Про регіональну програму розвитку туризму до 2010 року,
Про план дій з реалізації регіональної програми розвитку туризму до 2010 року</t>
  </si>
  <si>
    <t>Героям Соціалістичної праці, Героям Радянського Союзу, повним кавалерам орденів Слави і Трудової Слави та особам, які мають особливі заслуги перед Батьківщиною</t>
  </si>
  <si>
    <t>центр  професійної реабілітації інвалідів та центр з надання соцпослуг інвалідам</t>
  </si>
  <si>
    <t>Рівненський обласний центр організації оздоровлення та формування здорового способу життя дітей та молоді Рівненської обласної ради</t>
  </si>
  <si>
    <t>Рівненський центр соціально-психологічної допомоги</t>
  </si>
  <si>
    <t>Відділ з питань фізичної культури і  спорту  облдержадміністрації</t>
  </si>
  <si>
    <t>160903</t>
  </si>
  <si>
    <t>Програми в галузі сільського господарства, лісового господарства, рибальства та мисливства</t>
  </si>
  <si>
    <t>Програма підтримки розвитку насінництва на 2008-2010 роки</t>
  </si>
  <si>
    <t>Забезпечення централізованих заходів з лікування хворих на цукровий та нецукровий діабет</t>
  </si>
  <si>
    <t>надання допомог репресованим, які були реабілітовані</t>
  </si>
  <si>
    <t>Сільське і лісове господарство, рибне господарство та мисливство</t>
  </si>
  <si>
    <t>160</t>
  </si>
  <si>
    <t>Головне управління промисловості та розвитку інфраструктури облдержадміністрації</t>
  </si>
  <si>
    <t>250383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</si>
  <si>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енергії, послуг з водопостачання  та водовідведення тарифам,що затверджувалися органами державної влади чи органами місцевого самоврядування</t>
  </si>
  <si>
    <t>гранти, стипендії та премії голови облдержадміністрації та голови обласної ради</t>
  </si>
  <si>
    <t xml:space="preserve">Інші видатки </t>
  </si>
  <si>
    <t>інші видатки</t>
  </si>
  <si>
    <t>Вищі навчальні заклади І та ІІ рівнів акредитації</t>
  </si>
  <si>
    <t>Інші заходи по охороні здоров'я, в т.ч.</t>
  </si>
  <si>
    <t>центр профілактики та боротьби зі СНІДом</t>
  </si>
  <si>
    <t>- фінансова підтримка статутної діяльності організацій ветеранів</t>
  </si>
  <si>
    <t>Проведення заходів з нетрадиційних видів спорту і масових заходів з фізичної культури( громадська організація ВФСТ "Колос" АПК України)</t>
  </si>
  <si>
    <t>Витрати, пов'язані з наданням та обслуговуванням державних пільгових кредитів, наданих індивідуальним сільським забудовникам</t>
  </si>
  <si>
    <t xml:space="preserve">Видатки на проведення робіт, пов'язаних з будiвництвом, реконструкцiєю, ремонтом та утриманням автомобiльних дорiг </t>
  </si>
  <si>
    <t>Комплексна програма забезпечення містобудівною документацією населених пунктів на території Рівненської області на 2006-2010 роки</t>
  </si>
  <si>
    <t xml:space="preserve">Субвенція з державного бюджету місцевим бюджетам на 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компенсаційні виплати за пільговий проїзд окремих категорій громадян </t>
  </si>
  <si>
    <t>організація та участь у семінарах, конференціях, нарадах, виставках, з'їздах та інших заходах з питань освіти, поїздки з метою обміну досвідом</t>
  </si>
  <si>
    <t>Спеціалізовані поліклініки (в тому числі диспансери, які не мають ліжкового фонду)</t>
  </si>
  <si>
    <t>В.А.Королюк</t>
  </si>
  <si>
    <t xml:space="preserve">Видатки обласного  бюджету  на   2009 рік </t>
  </si>
  <si>
    <t>до рішення Рівненської обласної  ради</t>
  </si>
  <si>
    <t>від ____________ 2009 року № ______</t>
  </si>
  <si>
    <t>за рахунок інших субвенцій з місцевих бюджетів</t>
  </si>
  <si>
    <t>250388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</si>
  <si>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</si>
  <si>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Інші видатки (утримання науково-редакційної групи книги "Реабілітовані історією. Рівненська область")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</si>
</sst>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d/m"/>
    <numFmt numFmtId="177" formatCode="dd/mm"/>
    <numFmt numFmtId="178" formatCode="0.000"/>
    <numFmt numFmtId="179" formatCode="0.0000"/>
    <numFmt numFmtId="180" formatCode="0.000000"/>
    <numFmt numFmtId="181" formatCode="0.00000"/>
    <numFmt numFmtId="182" formatCode="_-* #,##0.0_р_._-;\-* #,##0.0_р_._-;_-* &quot;-&quot;_р_._-;_-@_-"/>
    <numFmt numFmtId="183" formatCode="#,##0.0"/>
  </numFmts>
  <fonts count="75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4"/>
      <name val="Times New Roman"/>
      <family val="1"/>
    </font>
    <font>
      <sz val="10"/>
      <name val="Times New Roman Cyr"/>
      <family val="1"/>
    </font>
    <font>
      <b/>
      <sz val="20"/>
      <name val="Arial"/>
      <family val="2"/>
    </font>
    <font>
      <b/>
      <sz val="14"/>
      <color indexed="8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sz val="15"/>
      <name val="Times New Roman Cyr"/>
      <family val="1"/>
    </font>
    <font>
      <sz val="15"/>
      <name val="Times New Roman Cyr"/>
      <family val="1"/>
    </font>
    <font>
      <b/>
      <sz val="15"/>
      <name val="Times New Roman"/>
      <family val="1"/>
    </font>
    <font>
      <sz val="10"/>
      <name val="Arial Cyr"/>
      <family val="0"/>
    </font>
    <font>
      <b/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 New Roman Cyr"/>
      <family val="1"/>
    </font>
    <font>
      <sz val="11"/>
      <color indexed="8"/>
      <name val="Times New Roman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3"/>
      <name val="Times New Roman"/>
      <family val="1"/>
    </font>
    <font>
      <sz val="13"/>
      <name val="Times New Roman Cyr"/>
      <family val="0"/>
    </font>
    <font>
      <b/>
      <sz val="11"/>
      <name val="Times New Roman"/>
      <family val="1"/>
    </font>
    <font>
      <sz val="12"/>
      <color indexed="10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0"/>
    </font>
    <font>
      <b/>
      <sz val="18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4" fillId="0" borderId="0">
      <alignment/>
      <protection/>
    </xf>
    <xf numFmtId="0" fontId="24" fillId="0" borderId="0">
      <alignment/>
      <protection/>
    </xf>
    <xf numFmtId="0" fontId="3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2" fillId="0" borderId="0" xfId="42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>
      <alignment/>
    </xf>
    <xf numFmtId="49" fontId="15" fillId="0" borderId="0" xfId="0" applyNumberFormat="1" applyFont="1" applyAlignment="1" applyProtection="1">
      <alignment vertical="top"/>
      <protection locked="0"/>
    </xf>
    <xf numFmtId="0" fontId="15" fillId="0" borderId="0" xfId="0" applyFont="1" applyAlignment="1">
      <alignment horizontal="left" vertical="center"/>
    </xf>
    <xf numFmtId="175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vertical="top" wrapText="1"/>
      <protection locked="0"/>
    </xf>
    <xf numFmtId="175" fontId="0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75" fontId="1" fillId="0" borderId="0" xfId="0" applyNumberFormat="1" applyFont="1" applyFill="1" applyBorder="1" applyAlignment="1">
      <alignment/>
    </xf>
    <xf numFmtId="175" fontId="0" fillId="0" borderId="0" xfId="0" applyNumberFormat="1" applyFill="1" applyBorder="1" applyAlignment="1">
      <alignment/>
    </xf>
    <xf numFmtId="49" fontId="18" fillId="0" borderId="0" xfId="0" applyNumberFormat="1" applyFont="1" applyFill="1" applyBorder="1" applyAlignment="1" applyProtection="1">
      <alignment horizontal="right" vertical="top" wrapText="1"/>
      <protection locked="0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top"/>
    </xf>
    <xf numFmtId="0" fontId="0" fillId="0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9" fillId="33" borderId="0" xfId="0" applyFont="1" applyFill="1" applyBorder="1" applyAlignment="1">
      <alignment/>
    </xf>
    <xf numFmtId="175" fontId="1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49" fontId="0" fillId="0" borderId="0" xfId="0" applyNumberFormat="1" applyBorder="1" applyAlignment="1" applyProtection="1">
      <alignment vertical="top"/>
      <protection locked="0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3" fillId="34" borderId="0" xfId="0" applyFont="1" applyFill="1" applyAlignment="1">
      <alignment/>
    </xf>
    <xf numFmtId="49" fontId="12" fillId="34" borderId="10" xfId="0" applyNumberFormat="1" applyFont="1" applyFill="1" applyBorder="1" applyAlignment="1">
      <alignment vertical="top" wrapText="1"/>
    </xf>
    <xf numFmtId="49" fontId="12" fillId="34" borderId="10" xfId="0" applyNumberFormat="1" applyFont="1" applyFill="1" applyBorder="1" applyAlignment="1" applyProtection="1">
      <alignment vertical="top" wrapText="1"/>
      <protection locked="0"/>
    </xf>
    <xf numFmtId="0" fontId="0" fillId="34" borderId="0" xfId="0" applyFill="1" applyAlignment="1">
      <alignment/>
    </xf>
    <xf numFmtId="49" fontId="13" fillId="34" borderId="10" xfId="0" applyNumberFormat="1" applyFont="1" applyFill="1" applyBorder="1" applyAlignment="1" applyProtection="1">
      <alignment vertical="top" wrapText="1"/>
      <protection locked="0"/>
    </xf>
    <xf numFmtId="0" fontId="13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49" fontId="22" fillId="34" borderId="11" xfId="0" applyNumberFormat="1" applyFont="1" applyFill="1" applyBorder="1" applyAlignment="1" applyProtection="1">
      <alignment horizontal="center" vertical="top" wrapText="1"/>
      <protection locked="0"/>
    </xf>
    <xf numFmtId="49" fontId="21" fillId="34" borderId="12" xfId="42" applyNumberFormat="1" applyFont="1" applyFill="1" applyBorder="1" applyAlignment="1" applyProtection="1">
      <alignment vertical="top" wrapText="1"/>
      <protection locked="0"/>
    </xf>
    <xf numFmtId="3" fontId="21" fillId="34" borderId="13" xfId="0" applyNumberFormat="1" applyFont="1" applyFill="1" applyBorder="1" applyAlignment="1">
      <alignment horizontal="center" vertical="top" wrapText="1"/>
    </xf>
    <xf numFmtId="0" fontId="15" fillId="33" borderId="0" xfId="0" applyFont="1" applyFill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left" vertical="center"/>
    </xf>
    <xf numFmtId="49" fontId="10" fillId="34" borderId="15" xfId="0" applyNumberFormat="1" applyFont="1" applyFill="1" applyBorder="1" applyAlignment="1">
      <alignment vertical="top" wrapText="1"/>
    </xf>
    <xf numFmtId="49" fontId="20" fillId="34" borderId="16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/>
    </xf>
    <xf numFmtId="49" fontId="14" fillId="0" borderId="16" xfId="0" applyNumberFormat="1" applyFont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3" fontId="25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14" fillId="0" borderId="16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vertical="top" wrapText="1"/>
    </xf>
    <xf numFmtId="3" fontId="11" fillId="0" borderId="20" xfId="0" applyNumberFormat="1" applyFont="1" applyFill="1" applyBorder="1" applyAlignment="1">
      <alignment horizontal="center" vertical="top" wrapText="1"/>
    </xf>
    <xf numFmtId="3" fontId="7" fillId="0" borderId="21" xfId="0" applyNumberFormat="1" applyFont="1" applyFill="1" applyBorder="1" applyAlignment="1">
      <alignment horizontal="center" vertical="top" wrapText="1"/>
    </xf>
    <xf numFmtId="3" fontId="7" fillId="0" borderId="20" xfId="0" applyNumberFormat="1" applyFont="1" applyFill="1" applyBorder="1" applyAlignment="1">
      <alignment horizontal="center" vertical="top" wrapText="1"/>
    </xf>
    <xf numFmtId="3" fontId="11" fillId="0" borderId="20" xfId="0" applyNumberFormat="1" applyFont="1" applyFill="1" applyBorder="1" applyAlignment="1">
      <alignment horizontal="center" vertical="top"/>
    </xf>
    <xf numFmtId="49" fontId="13" fillId="34" borderId="16" xfId="0" applyNumberFormat="1" applyFont="1" applyFill="1" applyBorder="1" applyAlignment="1">
      <alignment horizontal="center" vertical="top" wrapText="1"/>
    </xf>
    <xf numFmtId="49" fontId="26" fillId="0" borderId="10" xfId="0" applyNumberFormat="1" applyFont="1" applyBorder="1" applyAlignment="1" applyProtection="1">
      <alignment vertical="top" wrapText="1"/>
      <protection locked="0"/>
    </xf>
    <xf numFmtId="0" fontId="14" fillId="0" borderId="10" xfId="54" applyNumberFormat="1" applyFont="1" applyBorder="1" applyAlignment="1">
      <alignment vertical="center" wrapText="1"/>
      <protection/>
    </xf>
    <xf numFmtId="49" fontId="27" fillId="34" borderId="22" xfId="0" applyNumberFormat="1" applyFont="1" applyFill="1" applyBorder="1" applyAlignment="1">
      <alignment horizontal="center" vertical="top" wrapText="1"/>
    </xf>
    <xf numFmtId="49" fontId="26" fillId="34" borderId="11" xfId="0" applyNumberFormat="1" applyFont="1" applyFill="1" applyBorder="1" applyAlignment="1">
      <alignment horizontal="center" vertical="top" wrapText="1"/>
    </xf>
    <xf numFmtId="49" fontId="10" fillId="34" borderId="12" xfId="0" applyNumberFormat="1" applyFont="1" applyFill="1" applyBorder="1" applyAlignment="1">
      <alignment vertical="top" wrapText="1"/>
    </xf>
    <xf numFmtId="49" fontId="26" fillId="34" borderId="16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Border="1" applyAlignment="1">
      <alignment vertical="center" wrapText="1"/>
    </xf>
    <xf numFmtId="0" fontId="14" fillId="0" borderId="10" xfId="54" applyNumberFormat="1" applyFont="1" applyBorder="1" applyAlignment="1">
      <alignment vertical="center" wrapText="1" readingOrder="1"/>
      <protection/>
    </xf>
    <xf numFmtId="3" fontId="13" fillId="34" borderId="0" xfId="0" applyNumberFormat="1" applyFont="1" applyFill="1" applyAlignment="1">
      <alignment/>
    </xf>
    <xf numFmtId="49" fontId="19" fillId="0" borderId="16" xfId="0" applyNumberFormat="1" applyFont="1" applyFill="1" applyBorder="1" applyAlignment="1">
      <alignment horizontal="center" vertical="top" wrapText="1"/>
    </xf>
    <xf numFmtId="0" fontId="26" fillId="0" borderId="10" xfId="0" applyNumberFormat="1" applyFont="1" applyFill="1" applyBorder="1" applyAlignment="1">
      <alignment vertical="top" wrapText="1"/>
    </xf>
    <xf numFmtId="49" fontId="28" fillId="0" borderId="20" xfId="0" applyNumberFormat="1" applyFont="1" applyFill="1" applyBorder="1" applyAlignment="1" applyProtection="1">
      <alignment vertical="top" wrapText="1"/>
      <protection locked="0"/>
    </xf>
    <xf numFmtId="49" fontId="29" fillId="0" borderId="22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19" fillId="35" borderId="10" xfId="0" applyNumberFormat="1" applyFont="1" applyFill="1" applyBorder="1" applyAlignment="1" applyProtection="1">
      <alignment vertical="top" wrapText="1"/>
      <protection locked="0"/>
    </xf>
    <xf numFmtId="49" fontId="9" fillId="0" borderId="10" xfId="0" applyNumberFormat="1" applyFont="1" applyBorder="1" applyAlignment="1" applyProtection="1">
      <alignment vertical="top" wrapText="1"/>
      <protection locked="0"/>
    </xf>
    <xf numFmtId="49" fontId="29" fillId="0" borderId="10" xfId="0" applyNumberFormat="1" applyFont="1" applyBorder="1" applyAlignment="1" applyProtection="1">
      <alignment vertical="top" wrapText="1"/>
      <protection/>
    </xf>
    <xf numFmtId="49" fontId="9" fillId="0" borderId="10" xfId="0" applyNumberFormat="1" applyFont="1" applyFill="1" applyBorder="1" applyAlignment="1" applyProtection="1">
      <alignment vertical="top" wrapText="1"/>
      <protection locked="0"/>
    </xf>
    <xf numFmtId="49" fontId="9" fillId="0" borderId="10" xfId="0" applyNumberFormat="1" applyFont="1" applyBorder="1" applyAlignment="1" applyProtection="1">
      <alignment vertical="top" wrapText="1"/>
      <protection locked="0"/>
    </xf>
    <xf numFmtId="49" fontId="9" fillId="0" borderId="10" xfId="0" applyNumberFormat="1" applyFont="1" applyBorder="1" applyAlignment="1" applyProtection="1">
      <alignment vertical="top" wrapText="1"/>
      <protection locked="0"/>
    </xf>
    <xf numFmtId="49" fontId="2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Border="1" applyAlignment="1" applyProtection="1">
      <alignment vertical="top" wrapText="1"/>
      <protection locked="0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Border="1" applyAlignment="1" applyProtection="1">
      <alignment vertical="top" wrapText="1"/>
      <protection locked="0"/>
    </xf>
    <xf numFmtId="49" fontId="4" fillId="0" borderId="17" xfId="0" applyNumberFormat="1" applyFont="1" applyFill="1" applyBorder="1" applyAlignment="1">
      <alignment horizontal="center" vertical="top" wrapText="1"/>
    </xf>
    <xf numFmtId="49" fontId="10" fillId="36" borderId="23" xfId="0" applyNumberFormat="1" applyFont="1" applyFill="1" applyBorder="1" applyAlignment="1">
      <alignment horizontal="center" vertical="top" wrapText="1"/>
    </xf>
    <xf numFmtId="49" fontId="26" fillId="0" borderId="23" xfId="0" applyNumberFormat="1" applyFont="1" applyFill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vertical="top" wrapText="1"/>
    </xf>
    <xf numFmtId="49" fontId="26" fillId="0" borderId="23" xfId="0" applyNumberFormat="1" applyFont="1" applyFill="1" applyBorder="1" applyAlignment="1">
      <alignment horizontal="center" vertical="top" wrapText="1"/>
    </xf>
    <xf numFmtId="49" fontId="26" fillId="35" borderId="23" xfId="0" applyNumberFormat="1" applyFont="1" applyFill="1" applyBorder="1" applyAlignment="1">
      <alignment horizontal="center" vertical="top" wrapText="1"/>
    </xf>
    <xf numFmtId="49" fontId="10" fillId="0" borderId="23" xfId="0" applyNumberFormat="1" applyFont="1" applyFill="1" applyBorder="1" applyAlignment="1">
      <alignment horizontal="center" vertical="top" wrapText="1"/>
    </xf>
    <xf numFmtId="3" fontId="8" fillId="36" borderId="20" xfId="0" applyNumberFormat="1" applyFont="1" applyFill="1" applyBorder="1" applyAlignment="1">
      <alignment horizontal="center" vertical="top"/>
    </xf>
    <xf numFmtId="49" fontId="29" fillId="0" borderId="23" xfId="0" applyNumberFormat="1" applyFont="1" applyFill="1" applyBorder="1" applyAlignment="1">
      <alignment horizontal="center" vertical="top" wrapText="1"/>
    </xf>
    <xf numFmtId="49" fontId="14" fillId="0" borderId="23" xfId="0" applyNumberFormat="1" applyFont="1" applyFill="1" applyBorder="1" applyAlignment="1">
      <alignment horizontal="center" vertical="top" wrapText="1"/>
    </xf>
    <xf numFmtId="49" fontId="19" fillId="0" borderId="23" xfId="0" applyNumberFormat="1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left" vertical="center" wrapText="1"/>
    </xf>
    <xf numFmtId="0" fontId="29" fillId="0" borderId="20" xfId="0" applyFont="1" applyFill="1" applyBorder="1" applyAlignment="1" applyProtection="1">
      <alignment vertical="top" wrapText="1"/>
      <protection/>
    </xf>
    <xf numFmtId="0" fontId="9" fillId="0" borderId="20" xfId="0" applyFont="1" applyFill="1" applyBorder="1" applyAlignment="1">
      <alignment horizontal="left" wrapText="1"/>
    </xf>
    <xf numFmtId="0" fontId="29" fillId="0" borderId="20" xfId="0" applyNumberFormat="1" applyFont="1" applyFill="1" applyBorder="1" applyAlignment="1">
      <alignment vertical="top" wrapText="1"/>
    </xf>
    <xf numFmtId="49" fontId="23" fillId="36" borderId="24" xfId="0" applyNumberFormat="1" applyFont="1" applyFill="1" applyBorder="1" applyAlignment="1">
      <alignment horizontal="center" vertical="top" wrapText="1"/>
    </xf>
    <xf numFmtId="3" fontId="23" fillId="36" borderId="25" xfId="0" applyNumberFormat="1" applyFont="1" applyFill="1" applyBorder="1" applyAlignment="1">
      <alignment horizontal="center" vertical="top"/>
    </xf>
    <xf numFmtId="3" fontId="7" fillId="36" borderId="20" xfId="0" applyNumberFormat="1" applyFont="1" applyFill="1" applyBorder="1" applyAlignment="1">
      <alignment horizontal="center" vertical="top" wrapText="1"/>
    </xf>
    <xf numFmtId="3" fontId="7" fillId="36" borderId="21" xfId="0" applyNumberFormat="1" applyFont="1" applyFill="1" applyBorder="1" applyAlignment="1">
      <alignment horizontal="center" vertical="top" wrapText="1"/>
    </xf>
    <xf numFmtId="3" fontId="7" fillId="36" borderId="20" xfId="0" applyNumberFormat="1" applyFont="1" applyFill="1" applyBorder="1" applyAlignment="1">
      <alignment horizontal="center" vertical="top"/>
    </xf>
    <xf numFmtId="3" fontId="11" fillId="36" borderId="20" xfId="0" applyNumberFormat="1" applyFont="1" applyFill="1" applyBorder="1" applyAlignment="1">
      <alignment horizontal="center" vertical="top"/>
    </xf>
    <xf numFmtId="3" fontId="7" fillId="0" borderId="20" xfId="0" applyNumberFormat="1" applyFont="1" applyFill="1" applyBorder="1" applyAlignment="1">
      <alignment horizontal="center" vertical="top"/>
    </xf>
    <xf numFmtId="3" fontId="31" fillId="0" borderId="20" xfId="0" applyNumberFormat="1" applyFont="1" applyFill="1" applyBorder="1" applyAlignment="1">
      <alignment horizontal="center" vertical="top" wrapText="1"/>
    </xf>
    <xf numFmtId="3" fontId="31" fillId="0" borderId="21" xfId="0" applyNumberFormat="1" applyFont="1" applyFill="1" applyBorder="1" applyAlignment="1">
      <alignment horizontal="center" vertical="top" wrapText="1"/>
    </xf>
    <xf numFmtId="3" fontId="8" fillId="36" borderId="20" xfId="0" applyNumberFormat="1" applyFont="1" applyFill="1" applyBorder="1" applyAlignment="1">
      <alignment horizontal="center" vertical="top" wrapText="1"/>
    </xf>
    <xf numFmtId="3" fontId="32" fillId="34" borderId="23" xfId="0" applyNumberFormat="1" applyFont="1" applyFill="1" applyBorder="1" applyAlignment="1">
      <alignment horizontal="center" vertical="top" wrapText="1"/>
    </xf>
    <xf numFmtId="3" fontId="32" fillId="34" borderId="20" xfId="0" applyNumberFormat="1" applyFont="1" applyFill="1" applyBorder="1" applyAlignment="1">
      <alignment horizontal="center" vertical="top" wrapText="1"/>
    </xf>
    <xf numFmtId="3" fontId="32" fillId="34" borderId="21" xfId="0" applyNumberFormat="1" applyFont="1" applyFill="1" applyBorder="1" applyAlignment="1">
      <alignment horizontal="center" vertical="top" wrapText="1"/>
    </xf>
    <xf numFmtId="3" fontId="31" fillId="0" borderId="23" xfId="0" applyNumberFormat="1" applyFont="1" applyFill="1" applyBorder="1" applyAlignment="1">
      <alignment horizontal="center" vertical="top" wrapText="1"/>
    </xf>
    <xf numFmtId="3" fontId="33" fillId="0" borderId="20" xfId="0" applyNumberFormat="1" applyFont="1" applyFill="1" applyBorder="1" applyAlignment="1">
      <alignment horizontal="center" vertical="top" wrapText="1"/>
    </xf>
    <xf numFmtId="3" fontId="31" fillId="0" borderId="20" xfId="0" applyNumberFormat="1" applyFont="1" applyBorder="1" applyAlignment="1">
      <alignment horizontal="center" vertical="top" wrapText="1"/>
    </xf>
    <xf numFmtId="3" fontId="34" fillId="0" borderId="23" xfId="0" applyNumberFormat="1" applyFont="1" applyFill="1" applyBorder="1" applyAlignment="1">
      <alignment horizontal="center" vertical="top" wrapText="1"/>
    </xf>
    <xf numFmtId="3" fontId="34" fillId="0" borderId="20" xfId="0" applyNumberFormat="1" applyFont="1" applyFill="1" applyBorder="1" applyAlignment="1">
      <alignment horizontal="center" vertical="top" wrapText="1"/>
    </xf>
    <xf numFmtId="3" fontId="34" fillId="35" borderId="20" xfId="0" applyNumberFormat="1" applyFont="1" applyFill="1" applyBorder="1" applyAlignment="1">
      <alignment horizontal="center" vertical="top" wrapText="1"/>
    </xf>
    <xf numFmtId="3" fontId="33" fillId="0" borderId="20" xfId="0" applyNumberFormat="1" applyFont="1" applyFill="1" applyBorder="1" applyAlignment="1">
      <alignment horizontal="center" vertical="top" wrapText="1"/>
    </xf>
    <xf numFmtId="3" fontId="31" fillId="0" borderId="23" xfId="0" applyNumberFormat="1" applyFont="1" applyBorder="1" applyAlignment="1">
      <alignment horizontal="center" vertical="top" wrapText="1"/>
    </xf>
    <xf numFmtId="3" fontId="33" fillId="0" borderId="20" xfId="0" applyNumberFormat="1" applyFont="1" applyBorder="1" applyAlignment="1">
      <alignment horizontal="center" vertical="top" wrapText="1"/>
    </xf>
    <xf numFmtId="3" fontId="31" fillId="0" borderId="21" xfId="0" applyNumberFormat="1" applyFont="1" applyBorder="1" applyAlignment="1">
      <alignment horizontal="center" vertical="top" wrapText="1"/>
    </xf>
    <xf numFmtId="3" fontId="31" fillId="35" borderId="23" xfId="0" applyNumberFormat="1" applyFont="1" applyFill="1" applyBorder="1" applyAlignment="1">
      <alignment horizontal="center" vertical="top" wrapText="1"/>
    </xf>
    <xf numFmtId="3" fontId="31" fillId="35" borderId="23" xfId="0" applyNumberFormat="1" applyFont="1" applyFill="1" applyBorder="1" applyAlignment="1">
      <alignment horizontal="center" vertical="top" wrapText="1"/>
    </xf>
    <xf numFmtId="3" fontId="31" fillId="0" borderId="23" xfId="0" applyNumberFormat="1" applyFont="1" applyBorder="1" applyAlignment="1">
      <alignment horizontal="center" vertical="top" wrapText="1"/>
    </xf>
    <xf numFmtId="3" fontId="31" fillId="34" borderId="21" xfId="0" applyNumberFormat="1" applyFont="1" applyFill="1" applyBorder="1" applyAlignment="1">
      <alignment horizontal="center" vertical="top" wrapText="1"/>
    </xf>
    <xf numFmtId="3" fontId="33" fillId="0" borderId="20" xfId="0" applyNumberFormat="1" applyFont="1" applyFill="1" applyBorder="1" applyAlignment="1">
      <alignment horizontal="center" vertical="top" wrapText="1"/>
    </xf>
    <xf numFmtId="3" fontId="33" fillId="0" borderId="20" xfId="0" applyNumberFormat="1" applyFont="1" applyBorder="1" applyAlignment="1">
      <alignment horizontal="center" vertical="top" wrapText="1"/>
    </xf>
    <xf numFmtId="3" fontId="31" fillId="0" borderId="23" xfId="0" applyNumberFormat="1" applyFont="1" applyFill="1" applyBorder="1" applyAlignment="1">
      <alignment horizontal="center" vertical="top" wrapText="1"/>
    </xf>
    <xf numFmtId="3" fontId="33" fillId="0" borderId="23" xfId="0" applyNumberFormat="1" applyFont="1" applyFill="1" applyBorder="1" applyAlignment="1">
      <alignment horizontal="center" vertical="top" wrapText="1"/>
    </xf>
    <xf numFmtId="3" fontId="31" fillId="0" borderId="20" xfId="0" applyNumberFormat="1" applyFont="1" applyFill="1" applyBorder="1" applyAlignment="1">
      <alignment horizontal="center" vertical="top" wrapText="1"/>
    </xf>
    <xf numFmtId="3" fontId="33" fillId="0" borderId="20" xfId="0" applyNumberFormat="1" applyFont="1" applyBorder="1" applyAlignment="1">
      <alignment horizontal="center" vertical="top" wrapText="1"/>
    </xf>
    <xf numFmtId="3" fontId="33" fillId="0" borderId="20" xfId="0" applyNumberFormat="1" applyFont="1" applyFill="1" applyBorder="1" applyAlignment="1">
      <alignment horizontal="center" vertical="top"/>
    </xf>
    <xf numFmtId="3" fontId="31" fillId="34" borderId="23" xfId="0" applyNumberFormat="1" applyFont="1" applyFill="1" applyBorder="1" applyAlignment="1">
      <alignment horizontal="center" vertical="top" wrapText="1"/>
    </xf>
    <xf numFmtId="3" fontId="31" fillId="34" borderId="20" xfId="0" applyNumberFormat="1" applyFont="1" applyFill="1" applyBorder="1" applyAlignment="1">
      <alignment horizontal="center" vertical="top" wrapText="1"/>
    </xf>
    <xf numFmtId="3" fontId="31" fillId="0" borderId="20" xfId="0" applyNumberFormat="1" applyFont="1" applyFill="1" applyBorder="1" applyAlignment="1">
      <alignment horizontal="center" vertical="top" wrapText="1"/>
    </xf>
    <xf numFmtId="3" fontId="32" fillId="0" borderId="20" xfId="0" applyNumberFormat="1" applyFont="1" applyFill="1" applyBorder="1" applyAlignment="1">
      <alignment horizontal="center" vertical="top" wrapText="1"/>
    </xf>
    <xf numFmtId="3" fontId="33" fillId="0" borderId="23" xfId="0" applyNumberFormat="1" applyFont="1" applyFill="1" applyBorder="1" applyAlignment="1">
      <alignment horizontal="center" vertical="top" wrapText="1"/>
    </xf>
    <xf numFmtId="3" fontId="33" fillId="0" borderId="20" xfId="0" applyNumberFormat="1" applyFont="1" applyFill="1" applyBorder="1" applyAlignment="1">
      <alignment horizontal="center" vertical="top"/>
    </xf>
    <xf numFmtId="3" fontId="32" fillId="0" borderId="21" xfId="0" applyNumberFormat="1" applyFont="1" applyFill="1" applyBorder="1" applyAlignment="1">
      <alignment horizontal="center" vertical="top" wrapText="1"/>
    </xf>
    <xf numFmtId="3" fontId="32" fillId="35" borderId="21" xfId="0" applyNumberFormat="1" applyFont="1" applyFill="1" applyBorder="1" applyAlignment="1">
      <alignment horizontal="center" vertical="top" wrapText="1"/>
    </xf>
    <xf numFmtId="3" fontId="31" fillId="34" borderId="20" xfId="0" applyNumberFormat="1" applyFont="1" applyFill="1" applyBorder="1" applyAlignment="1">
      <alignment horizontal="center" vertical="top" wrapText="1"/>
    </xf>
    <xf numFmtId="0" fontId="35" fillId="0" borderId="12" xfId="0" applyFont="1" applyFill="1" applyBorder="1" applyAlignment="1">
      <alignment horizontal="center" vertical="center" wrapText="1"/>
    </xf>
    <xf numFmtId="3" fontId="31" fillId="0" borderId="20" xfId="0" applyNumberFormat="1" applyFont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vertical="top" wrapText="1"/>
    </xf>
    <xf numFmtId="0" fontId="11" fillId="0" borderId="20" xfId="0" applyFont="1" applyBorder="1" applyAlignment="1">
      <alignment vertical="center" wrapText="1"/>
    </xf>
    <xf numFmtId="0" fontId="13" fillId="0" borderId="0" xfId="0" applyFont="1" applyFill="1" applyAlignment="1">
      <alignment/>
    </xf>
    <xf numFmtId="49" fontId="36" fillId="0" borderId="16" xfId="0" applyNumberFormat="1" applyFont="1" applyBorder="1" applyAlignment="1">
      <alignment horizontal="center" vertical="top" wrapText="1"/>
    </xf>
    <xf numFmtId="3" fontId="11" fillId="0" borderId="20" xfId="0" applyNumberFormat="1" applyFont="1" applyFill="1" applyBorder="1" applyAlignment="1">
      <alignment horizontal="center" vertical="top"/>
    </xf>
    <xf numFmtId="3" fontId="11" fillId="0" borderId="20" xfId="0" applyNumberFormat="1" applyFont="1" applyFill="1" applyBorder="1" applyAlignment="1">
      <alignment horizontal="center" vertical="top" wrapText="1"/>
    </xf>
    <xf numFmtId="49" fontId="12" fillId="34" borderId="10" xfId="0" applyNumberFormat="1" applyFont="1" applyFill="1" applyBorder="1" applyAlignment="1" applyProtection="1">
      <alignment vertical="top" wrapText="1"/>
      <protection locked="0"/>
    </xf>
    <xf numFmtId="49" fontId="27" fillId="0" borderId="10" xfId="0" applyNumberFormat="1" applyFont="1" applyFill="1" applyBorder="1" applyAlignment="1" applyProtection="1">
      <alignment vertical="top" wrapText="1"/>
      <protection locked="0"/>
    </xf>
    <xf numFmtId="3" fontId="32" fillId="0" borderId="23" xfId="0" applyNumberFormat="1" applyFont="1" applyFill="1" applyBorder="1" applyAlignment="1">
      <alignment horizontal="center" vertical="top" wrapText="1"/>
    </xf>
    <xf numFmtId="3" fontId="32" fillId="34" borderId="23" xfId="0" applyNumberFormat="1" applyFont="1" applyFill="1" applyBorder="1" applyAlignment="1">
      <alignment horizontal="center" vertical="top" wrapText="1"/>
    </xf>
    <xf numFmtId="1" fontId="7" fillId="36" borderId="23" xfId="0" applyNumberFormat="1" applyFont="1" applyFill="1" applyBorder="1" applyAlignment="1">
      <alignment horizontal="center" vertical="top" wrapText="1"/>
    </xf>
    <xf numFmtId="49" fontId="30" fillId="34" borderId="10" xfId="0" applyNumberFormat="1" applyFont="1" applyFill="1" applyBorder="1" applyAlignment="1">
      <alignment vertical="top" wrapText="1"/>
    </xf>
    <xf numFmtId="3" fontId="31" fillId="34" borderId="23" xfId="0" applyNumberFormat="1" applyFont="1" applyFill="1" applyBorder="1" applyAlignment="1">
      <alignment horizontal="center" vertical="top" wrapText="1"/>
    </xf>
    <xf numFmtId="3" fontId="33" fillId="34" borderId="20" xfId="0" applyNumberFormat="1" applyFont="1" applyFill="1" applyBorder="1" applyAlignment="1">
      <alignment horizontal="center" vertical="top" wrapText="1"/>
    </xf>
    <xf numFmtId="3" fontId="33" fillId="0" borderId="23" xfId="0" applyNumberFormat="1" applyFont="1" applyBorder="1" applyAlignment="1">
      <alignment horizontal="center" vertical="top" wrapText="1"/>
    </xf>
    <xf numFmtId="49" fontId="30" fillId="34" borderId="20" xfId="0" applyNumberFormat="1" applyFont="1" applyFill="1" applyBorder="1" applyAlignment="1">
      <alignment vertical="top" wrapText="1"/>
    </xf>
    <xf numFmtId="3" fontId="31" fillId="0" borderId="26" xfId="0" applyNumberFormat="1" applyFont="1" applyFill="1" applyBorder="1" applyAlignment="1">
      <alignment horizontal="center" vertical="top" wrapText="1"/>
    </xf>
    <xf numFmtId="3" fontId="33" fillId="0" borderId="26" xfId="0" applyNumberFormat="1" applyFont="1" applyFill="1" applyBorder="1" applyAlignment="1">
      <alignment horizontal="center" vertical="top" wrapText="1"/>
    </xf>
    <xf numFmtId="0" fontId="9" fillId="0" borderId="20" xfId="0" applyNumberFormat="1" applyFont="1" applyFill="1" applyBorder="1" applyAlignment="1">
      <alignment vertical="top" wrapText="1"/>
    </xf>
    <xf numFmtId="49" fontId="16" fillId="0" borderId="27" xfId="0" applyNumberFormat="1" applyFont="1" applyBorder="1" applyAlignment="1">
      <alignment horizontal="center" vertical="center" wrapText="1"/>
    </xf>
    <xf numFmtId="49" fontId="13" fillId="34" borderId="23" xfId="0" applyNumberFormat="1" applyFont="1" applyFill="1" applyBorder="1" applyAlignment="1">
      <alignment horizontal="center" vertical="top" wrapText="1"/>
    </xf>
    <xf numFmtId="3" fontId="21" fillId="34" borderId="28" xfId="0" applyNumberFormat="1" applyFont="1" applyFill="1" applyBorder="1" applyAlignment="1">
      <alignment horizontal="center" vertical="top" wrapText="1"/>
    </xf>
    <xf numFmtId="3" fontId="31" fillId="34" borderId="20" xfId="0" applyNumberFormat="1" applyFont="1" applyFill="1" applyBorder="1" applyAlignment="1">
      <alignment horizontal="center" vertical="top" wrapText="1"/>
    </xf>
    <xf numFmtId="3" fontId="31" fillId="0" borderId="29" xfId="0" applyNumberFormat="1" applyFont="1" applyFill="1" applyBorder="1" applyAlignment="1">
      <alignment horizontal="center" vertical="top" wrapText="1"/>
    </xf>
    <xf numFmtId="3" fontId="32" fillId="35" borderId="30" xfId="0" applyNumberFormat="1" applyFont="1" applyFill="1" applyBorder="1" applyAlignment="1">
      <alignment horizontal="center" vertical="top" wrapText="1"/>
    </xf>
    <xf numFmtId="3" fontId="21" fillId="34" borderId="31" xfId="0" applyNumberFormat="1" applyFont="1" applyFill="1" applyBorder="1" applyAlignment="1">
      <alignment horizontal="center" vertical="top" wrapText="1"/>
    </xf>
    <xf numFmtId="3" fontId="32" fillId="0" borderId="23" xfId="0" applyNumberFormat="1" applyFont="1" applyFill="1" applyBorder="1" applyAlignment="1">
      <alignment horizontal="center" vertical="top" wrapText="1"/>
    </xf>
    <xf numFmtId="3" fontId="31" fillId="34" borderId="20" xfId="0" applyNumberFormat="1" applyFont="1" applyFill="1" applyBorder="1" applyAlignment="1">
      <alignment horizontal="center" vertical="top"/>
    </xf>
    <xf numFmtId="3" fontId="31" fillId="34" borderId="21" xfId="0" applyNumberFormat="1" applyFont="1" applyFill="1" applyBorder="1" applyAlignment="1">
      <alignment horizontal="center" vertical="top"/>
    </xf>
    <xf numFmtId="3" fontId="33" fillId="0" borderId="25" xfId="0" applyNumberFormat="1" applyFont="1" applyBorder="1" applyAlignment="1">
      <alignment horizontal="center" vertical="top" wrapText="1"/>
    </xf>
    <xf numFmtId="3" fontId="31" fillId="0" borderId="25" xfId="0" applyNumberFormat="1" applyFont="1" applyFill="1" applyBorder="1" applyAlignment="1">
      <alignment horizontal="center" vertical="top" wrapText="1"/>
    </xf>
    <xf numFmtId="3" fontId="33" fillId="0" borderId="25" xfId="0" applyNumberFormat="1" applyFont="1" applyFill="1" applyBorder="1" applyAlignment="1">
      <alignment horizontal="center" vertical="top"/>
    </xf>
    <xf numFmtId="3" fontId="31" fillId="0" borderId="25" xfId="0" applyNumberFormat="1" applyFont="1" applyFill="1" applyBorder="1" applyAlignment="1">
      <alignment horizontal="center" vertical="top" wrapText="1"/>
    </xf>
    <xf numFmtId="3" fontId="31" fillId="0" borderId="32" xfId="0" applyNumberFormat="1" applyFont="1" applyFill="1" applyBorder="1" applyAlignment="1">
      <alignment horizontal="center" vertical="top" wrapText="1"/>
    </xf>
    <xf numFmtId="49" fontId="14" fillId="0" borderId="20" xfId="0" applyNumberFormat="1" applyFont="1" applyBorder="1" applyAlignment="1">
      <alignment horizontal="center" vertical="top" wrapText="1"/>
    </xf>
    <xf numFmtId="49" fontId="14" fillId="0" borderId="23" xfId="0" applyNumberFormat="1" applyFont="1" applyFill="1" applyBorder="1" applyAlignment="1">
      <alignment horizontal="center" vertical="top" wrapText="1"/>
    </xf>
    <xf numFmtId="49" fontId="19" fillId="0" borderId="23" xfId="0" applyNumberFormat="1" applyFont="1" applyFill="1" applyBorder="1" applyAlignment="1">
      <alignment horizontal="center" vertical="top" wrapText="1"/>
    </xf>
    <xf numFmtId="49" fontId="36" fillId="0" borderId="23" xfId="0" applyNumberFormat="1" applyFont="1" applyBorder="1" applyAlignment="1">
      <alignment horizontal="center" vertical="top" wrapText="1"/>
    </xf>
    <xf numFmtId="3" fontId="11" fillId="35" borderId="0" xfId="0" applyNumberFormat="1" applyFont="1" applyFill="1" applyBorder="1" applyAlignment="1">
      <alignment/>
    </xf>
    <xf numFmtId="49" fontId="14" fillId="0" borderId="24" xfId="0" applyNumberFormat="1" applyFont="1" applyBorder="1" applyAlignment="1">
      <alignment horizontal="center" vertical="top" wrapText="1"/>
    </xf>
    <xf numFmtId="0" fontId="14" fillId="0" borderId="25" xfId="54" applyNumberFormat="1" applyFont="1" applyBorder="1" applyAlignment="1">
      <alignment vertical="center" wrapText="1"/>
      <protection/>
    </xf>
    <xf numFmtId="3" fontId="31" fillId="0" borderId="25" xfId="0" applyNumberFormat="1" applyFont="1" applyBorder="1" applyAlignment="1">
      <alignment horizontal="center" vertical="top" wrapText="1"/>
    </xf>
    <xf numFmtId="49" fontId="29" fillId="0" borderId="33" xfId="0" applyNumberFormat="1" applyFont="1" applyFill="1" applyBorder="1" applyAlignment="1">
      <alignment vertical="top" wrapText="1"/>
    </xf>
    <xf numFmtId="49" fontId="29" fillId="0" borderId="21" xfId="0" applyNumberFormat="1" applyFont="1" applyFill="1" applyBorder="1" applyAlignment="1">
      <alignment vertical="top" wrapText="1"/>
    </xf>
    <xf numFmtId="49" fontId="14" fillId="0" borderId="34" xfId="0" applyNumberFormat="1" applyFont="1" applyBorder="1" applyAlignment="1">
      <alignment horizontal="center" vertical="top" wrapText="1"/>
    </xf>
    <xf numFmtId="49" fontId="26" fillId="0" borderId="35" xfId="0" applyNumberFormat="1" applyFont="1" applyFill="1" applyBorder="1" applyAlignment="1">
      <alignment horizontal="center" vertical="top" wrapText="1"/>
    </xf>
    <xf numFmtId="49" fontId="14" fillId="0" borderId="12" xfId="0" applyNumberFormat="1" applyFont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23" fillId="36" borderId="25" xfId="0" applyNumberFormat="1" applyFont="1" applyFill="1" applyBorder="1" applyAlignment="1">
      <alignment horizontal="left" vertical="center" wrapText="1"/>
    </xf>
    <xf numFmtId="0" fontId="11" fillId="0" borderId="36" xfId="53" applyFont="1" applyFill="1" applyBorder="1" applyAlignment="1" applyProtection="1">
      <alignment horizontal="left" vertical="center" wrapText="1"/>
      <protection/>
    </xf>
    <xf numFmtId="0" fontId="11" fillId="0" borderId="0" xfId="53" applyFont="1" applyFill="1" applyBorder="1" applyAlignment="1" applyProtection="1">
      <alignment horizontal="left" vertical="center" wrapText="1"/>
      <protection/>
    </xf>
    <xf numFmtId="0" fontId="29" fillId="0" borderId="20" xfId="0" applyNumberFormat="1" applyFont="1" applyFill="1" applyBorder="1" applyAlignment="1">
      <alignment horizontal="left" vertical="top" wrapText="1"/>
    </xf>
    <xf numFmtId="49" fontId="10" fillId="36" borderId="20" xfId="0" applyNumberFormat="1" applyFont="1" applyFill="1" applyBorder="1" applyAlignment="1">
      <alignment horizontal="left" vertical="top" wrapText="1"/>
    </xf>
    <xf numFmtId="49" fontId="29" fillId="0" borderId="20" xfId="0" applyNumberFormat="1" applyFont="1" applyFill="1" applyBorder="1" applyAlignment="1">
      <alignment horizontal="left" vertical="top" wrapText="1"/>
    </xf>
    <xf numFmtId="49" fontId="9" fillId="0" borderId="20" xfId="0" applyNumberFormat="1" applyFont="1" applyBorder="1" applyAlignment="1" applyProtection="1">
      <alignment horizontal="left" vertical="top" wrapText="1"/>
      <protection locked="0"/>
    </xf>
    <xf numFmtId="49" fontId="29" fillId="0" borderId="20" xfId="0" applyNumberFormat="1" applyFont="1" applyFill="1" applyBorder="1" applyAlignment="1">
      <alignment horizontal="left" vertical="top" wrapText="1"/>
    </xf>
    <xf numFmtId="49" fontId="29" fillId="0" borderId="20" xfId="0" applyNumberFormat="1" applyFont="1" applyBorder="1" applyAlignment="1" applyProtection="1">
      <alignment horizontal="left" vertical="top" wrapText="1"/>
      <protection locked="0"/>
    </xf>
    <xf numFmtId="49" fontId="29" fillId="0" borderId="20" xfId="0" applyNumberFormat="1" applyFont="1" applyBorder="1" applyAlignment="1" applyProtection="1">
      <alignment horizontal="left" vertical="top" wrapText="1"/>
      <protection locked="0"/>
    </xf>
    <xf numFmtId="49" fontId="9" fillId="0" borderId="20" xfId="0" applyNumberFormat="1" applyFont="1" applyFill="1" applyBorder="1" applyAlignment="1">
      <alignment horizontal="left" vertical="top" wrapText="1"/>
    </xf>
    <xf numFmtId="49" fontId="26" fillId="0" borderId="20" xfId="0" applyNumberFormat="1" applyFont="1" applyFill="1" applyBorder="1" applyAlignment="1">
      <alignment horizontal="left" vertical="top" wrapText="1"/>
    </xf>
    <xf numFmtId="1" fontId="7" fillId="36" borderId="20" xfId="0" applyNumberFormat="1" applyFont="1" applyFill="1" applyBorder="1" applyAlignment="1">
      <alignment horizontal="left" vertical="top" wrapText="1"/>
    </xf>
    <xf numFmtId="49" fontId="9" fillId="0" borderId="20" xfId="0" applyNumberFormat="1" applyFont="1" applyFill="1" applyBorder="1" applyAlignment="1">
      <alignment horizontal="left" vertical="top" wrapText="1"/>
    </xf>
    <xf numFmtId="3" fontId="7" fillId="36" borderId="20" xfId="0" applyNumberFormat="1" applyFont="1" applyFill="1" applyBorder="1" applyAlignment="1">
      <alignment horizontal="left" vertical="top" wrapText="1"/>
    </xf>
    <xf numFmtId="49" fontId="27" fillId="0" borderId="20" xfId="0" applyNumberFormat="1" applyFont="1" applyFill="1" applyBorder="1" applyAlignment="1" applyProtection="1">
      <alignment horizontal="left" vertical="top" wrapText="1"/>
      <protection locked="0"/>
    </xf>
    <xf numFmtId="49" fontId="29" fillId="0" borderId="20" xfId="0" applyNumberFormat="1" applyFont="1" applyFill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49" fontId="30" fillId="0" borderId="20" xfId="0" applyNumberFormat="1" applyFont="1" applyFill="1" applyBorder="1" applyAlignment="1">
      <alignment horizontal="left" vertical="top" wrapText="1"/>
    </xf>
    <xf numFmtId="49" fontId="28" fillId="0" borderId="20" xfId="0" applyNumberFormat="1" applyFont="1" applyFill="1" applyBorder="1" applyAlignment="1" applyProtection="1">
      <alignment horizontal="left" vertical="top" wrapText="1"/>
      <protection locked="0"/>
    </xf>
    <xf numFmtId="0" fontId="9" fillId="0" borderId="20" xfId="0" applyFont="1" applyFill="1" applyBorder="1" applyAlignment="1">
      <alignment horizontal="left" vertical="top" wrapText="1"/>
    </xf>
    <xf numFmtId="0" fontId="29" fillId="0" borderId="20" xfId="0" applyNumberFormat="1" applyFont="1" applyFill="1" applyBorder="1" applyAlignment="1">
      <alignment horizontal="left" vertical="top" wrapText="1"/>
    </xf>
    <xf numFmtId="0" fontId="19" fillId="0" borderId="20" xfId="54" applyNumberFormat="1" applyFont="1" applyFill="1" applyBorder="1" applyAlignment="1">
      <alignment horizontal="left" vertical="top" wrapText="1"/>
      <protection/>
    </xf>
    <xf numFmtId="0" fontId="19" fillId="0" borderId="20" xfId="54" applyNumberFormat="1" applyFont="1" applyBorder="1" applyAlignment="1">
      <alignment horizontal="left" vertical="top" wrapText="1"/>
      <protection/>
    </xf>
    <xf numFmtId="0" fontId="11" fillId="0" borderId="20" xfId="0" applyNumberFormat="1" applyFont="1" applyBorder="1" applyAlignment="1">
      <alignment horizontal="left" vertical="top" wrapText="1"/>
    </xf>
    <xf numFmtId="0" fontId="9" fillId="0" borderId="20" xfId="0" applyNumberFormat="1" applyFont="1" applyFill="1" applyBorder="1" applyAlignment="1">
      <alignment horizontal="left" vertical="top" wrapText="1"/>
    </xf>
    <xf numFmtId="0" fontId="14" fillId="0" borderId="20" xfId="54" applyNumberFormat="1" applyFont="1" applyBorder="1" applyAlignment="1">
      <alignment horizontal="left" vertical="top" wrapText="1"/>
      <protection/>
    </xf>
    <xf numFmtId="49" fontId="18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 wrapText="1"/>
    </xf>
    <xf numFmtId="0" fontId="35" fillId="0" borderId="39" xfId="0" applyFont="1" applyFill="1" applyBorder="1" applyAlignment="1">
      <alignment horizontal="center" vertical="center" wrapText="1"/>
    </xf>
    <xf numFmtId="49" fontId="35" fillId="0" borderId="40" xfId="0" applyNumberFormat="1" applyFont="1" applyBorder="1" applyAlignment="1">
      <alignment horizontal="center" vertical="center" wrapText="1"/>
    </xf>
    <xf numFmtId="49" fontId="35" fillId="0" borderId="39" xfId="0" applyNumberFormat="1" applyFont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textRotation="255"/>
    </xf>
    <xf numFmtId="0" fontId="7" fillId="0" borderId="41" xfId="0" applyFont="1" applyFill="1" applyBorder="1" applyAlignment="1">
      <alignment horizontal="center" vertical="center" textRotation="255"/>
    </xf>
    <xf numFmtId="0" fontId="1" fillId="0" borderId="42" xfId="0" applyFont="1" applyFill="1" applyBorder="1" applyAlignment="1">
      <alignment textRotation="255"/>
    </xf>
    <xf numFmtId="0" fontId="35" fillId="0" borderId="12" xfId="0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center" textRotation="255"/>
    </xf>
    <xf numFmtId="0" fontId="1" fillId="0" borderId="12" xfId="0" applyFont="1" applyFill="1" applyBorder="1" applyAlignment="1">
      <alignment textRotation="255"/>
    </xf>
    <xf numFmtId="0" fontId="35" fillId="0" borderId="40" xfId="0" applyFont="1" applyFill="1" applyBorder="1" applyAlignment="1">
      <alignment horizontal="center" vertical="center" wrapText="1"/>
    </xf>
    <xf numFmtId="49" fontId="35" fillId="0" borderId="31" xfId="0" applyNumberFormat="1" applyFont="1" applyFill="1" applyBorder="1" applyAlignment="1">
      <alignment horizontal="center" vertical="center" wrapText="1"/>
    </xf>
    <xf numFmtId="49" fontId="35" fillId="0" borderId="40" xfId="0" applyNumberFormat="1" applyFont="1" applyFill="1" applyBorder="1" applyAlignment="1">
      <alignment horizontal="center" vertical="center" wrapText="1"/>
    </xf>
    <xf numFmtId="49" fontId="35" fillId="0" borderId="39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right" vertical="top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Обычный_ДОД4-200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342900</xdr:colOff>
      <xdr:row>0</xdr:row>
      <xdr:rowOff>66675</xdr:rowOff>
    </xdr:from>
    <xdr:ext cx="3105150" cy="1085850"/>
    <xdr:sp>
      <xdr:nvSpPr>
        <xdr:cNvPr id="1" name="Text Box 6"/>
        <xdr:cNvSpPr txBox="1">
          <a:spLocks noChangeArrowheads="1"/>
        </xdr:cNvSpPr>
      </xdr:nvSpPr>
      <xdr:spPr>
        <a:xfrm>
          <a:off x="10725150" y="66675"/>
          <a:ext cx="31051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3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рішення Рівненської обласної  ради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  _____________ 2009  року № _______
</a:t>
          </a:r>
        </a:p>
      </xdr:txBody>
    </xdr:sp>
    <xdr:clientData/>
  </xdr:oneCellAnchor>
  <xdr:twoCellAnchor>
    <xdr:from>
      <xdr:col>1</xdr:col>
      <xdr:colOff>819150</xdr:colOff>
      <xdr:row>0</xdr:row>
      <xdr:rowOff>161925</xdr:rowOff>
    </xdr:from>
    <xdr:to>
      <xdr:col>10</xdr:col>
      <xdr:colOff>276225</xdr:colOff>
      <xdr:row>0</xdr:row>
      <xdr:rowOff>161925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1504950" y="161925"/>
          <a:ext cx="9906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____________бюджету на 2002 рік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</a:p>
      </xdr:txBody>
    </xdr:sp>
    <xdr:clientData/>
  </xdr:twoCellAnchor>
  <xdr:twoCellAnchor>
    <xdr:from>
      <xdr:col>1</xdr:col>
      <xdr:colOff>485775</xdr:colOff>
      <xdr:row>1</xdr:row>
      <xdr:rowOff>552450</xdr:rowOff>
    </xdr:from>
    <xdr:to>
      <xdr:col>9</xdr:col>
      <xdr:colOff>514350</xdr:colOff>
      <xdr:row>1</xdr:row>
      <xdr:rowOff>1323975</xdr:rowOff>
    </xdr:to>
    <xdr:sp>
      <xdr:nvSpPr>
        <xdr:cNvPr id="3" name="Text Box 29"/>
        <xdr:cNvSpPr txBox="1">
          <a:spLocks noChangeArrowheads="1"/>
        </xdr:cNvSpPr>
      </xdr:nvSpPr>
      <xdr:spPr>
        <a:xfrm>
          <a:off x="1171575" y="714375"/>
          <a:ext cx="97250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Розподіл видатків обласного бюджету на 2009 рік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6</xdr:row>
      <xdr:rowOff>200025</xdr:rowOff>
    </xdr:from>
    <xdr:to>
      <xdr:col>12</xdr:col>
      <xdr:colOff>304800</xdr:colOff>
      <xdr:row>6</xdr:row>
      <xdr:rowOff>200025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09650" y="1619250"/>
          <a:ext cx="1207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Видатки обласного бюджету на 2002 рік за функціональною структурою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2"/>
  <sheetViews>
    <sheetView showZeros="0" tabSelected="1" view="pageBreakPreview" zoomScaleSheetLayoutView="100" zoomScalePageLayoutView="0" workbookViewId="0" topLeftCell="A4">
      <pane xSplit="2" ySplit="2" topLeftCell="J6" activePane="bottomRight" state="frozen"/>
      <selection pane="topLeft" activeCell="A4" sqref="A4"/>
      <selection pane="topRight" activeCell="C4" sqref="C4"/>
      <selection pane="bottomLeft" activeCell="A6" sqref="A6"/>
      <selection pane="bottomRight" activeCell="N8" sqref="N8"/>
    </sheetView>
  </sheetViews>
  <sheetFormatPr defaultColWidth="9.33203125" defaultRowHeight="12.75"/>
  <cols>
    <col min="1" max="1" width="12" style="20" customWidth="1"/>
    <col min="2" max="2" width="40.83203125" style="15" customWidth="1"/>
    <col min="3" max="3" width="20.66015625" style="2" customWidth="1"/>
    <col min="4" max="4" width="20.33203125" style="0" customWidth="1"/>
    <col min="5" max="5" width="19" style="0" customWidth="1"/>
    <col min="6" max="6" width="16.16015625" style="0" customWidth="1"/>
    <col min="7" max="7" width="16.33203125" style="0" customWidth="1"/>
    <col min="8" max="8" width="18.5" style="6" customWidth="1"/>
    <col min="9" max="9" width="17.83203125" style="0" customWidth="1"/>
    <col min="10" max="10" width="13.16015625" style="0" customWidth="1"/>
    <col min="11" max="11" width="14.33203125" style="0" customWidth="1"/>
    <col min="12" max="12" width="16.5" style="0" customWidth="1"/>
    <col min="13" max="13" width="16.16015625" style="0" customWidth="1"/>
    <col min="14" max="14" width="20.33203125" style="2" customWidth="1"/>
    <col min="15" max="15" width="17.33203125" style="0" customWidth="1"/>
  </cols>
  <sheetData>
    <row r="1" spans="1:3" ht="12.75">
      <c r="A1" s="45"/>
      <c r="B1" s="44"/>
      <c r="C1" s="46"/>
    </row>
    <row r="2" spans="1:14" ht="105" customHeight="1" thickBot="1">
      <c r="A2" s="17"/>
      <c r="B2" s="44"/>
      <c r="N2" s="16" t="s">
        <v>203</v>
      </c>
    </row>
    <row r="3" spans="1:14" ht="49.5" customHeight="1" thickBot="1">
      <c r="A3" s="74" t="s">
        <v>162</v>
      </c>
      <c r="B3" s="74" t="s">
        <v>106</v>
      </c>
      <c r="C3" s="241" t="s">
        <v>93</v>
      </c>
      <c r="D3" s="241"/>
      <c r="E3" s="241"/>
      <c r="F3" s="241"/>
      <c r="G3" s="241"/>
      <c r="H3" s="242" t="s">
        <v>95</v>
      </c>
      <c r="I3" s="243"/>
      <c r="J3" s="243"/>
      <c r="K3" s="243"/>
      <c r="L3" s="243"/>
      <c r="M3" s="244"/>
      <c r="N3" s="250" t="s">
        <v>86</v>
      </c>
    </row>
    <row r="4" spans="1:14" ht="23.25" customHeight="1" thickBot="1">
      <c r="A4" s="247" t="s">
        <v>161</v>
      </c>
      <c r="B4" s="247" t="s">
        <v>163</v>
      </c>
      <c r="C4" s="253" t="s">
        <v>94</v>
      </c>
      <c r="D4" s="249" t="s">
        <v>225</v>
      </c>
      <c r="E4" s="253" t="s">
        <v>101</v>
      </c>
      <c r="F4" s="253"/>
      <c r="G4" s="249" t="s">
        <v>228</v>
      </c>
      <c r="H4" s="253" t="s">
        <v>94</v>
      </c>
      <c r="I4" s="249" t="s">
        <v>225</v>
      </c>
      <c r="J4" s="253" t="s">
        <v>101</v>
      </c>
      <c r="K4" s="253"/>
      <c r="L4" s="249" t="s">
        <v>228</v>
      </c>
      <c r="M4" s="245" t="s">
        <v>229</v>
      </c>
      <c r="N4" s="251"/>
    </row>
    <row r="5" spans="1:14" ht="78.75" customHeight="1" thickBot="1">
      <c r="A5" s="248"/>
      <c r="B5" s="248"/>
      <c r="C5" s="253"/>
      <c r="D5" s="249"/>
      <c r="E5" s="163" t="s">
        <v>226</v>
      </c>
      <c r="F5" s="163" t="s">
        <v>227</v>
      </c>
      <c r="G5" s="249"/>
      <c r="H5" s="253"/>
      <c r="I5" s="249"/>
      <c r="J5" s="163" t="s">
        <v>226</v>
      </c>
      <c r="K5" s="163" t="s">
        <v>227</v>
      </c>
      <c r="L5" s="249"/>
      <c r="M5" s="246"/>
      <c r="N5" s="252"/>
    </row>
    <row r="6" spans="1:14" ht="25.5" customHeight="1">
      <c r="A6" s="184">
        <v>1</v>
      </c>
      <c r="B6" s="60">
        <v>2</v>
      </c>
      <c r="C6" s="67">
        <v>3</v>
      </c>
      <c r="D6" s="68">
        <v>4</v>
      </c>
      <c r="E6" s="68">
        <v>5</v>
      </c>
      <c r="F6" s="68">
        <v>6</v>
      </c>
      <c r="G6" s="68">
        <v>7</v>
      </c>
      <c r="H6" s="69">
        <v>8</v>
      </c>
      <c r="I6" s="68">
        <v>9</v>
      </c>
      <c r="J6" s="68">
        <v>10</v>
      </c>
      <c r="K6" s="68">
        <v>11</v>
      </c>
      <c r="L6" s="68">
        <v>12</v>
      </c>
      <c r="M6" s="68">
        <v>13</v>
      </c>
      <c r="N6" s="70" t="s">
        <v>231</v>
      </c>
    </row>
    <row r="7" spans="1:15" s="48" customFormat="1" ht="16.5">
      <c r="A7" s="64" t="s">
        <v>165</v>
      </c>
      <c r="B7" s="49" t="s">
        <v>105</v>
      </c>
      <c r="C7" s="130">
        <f aca="true" t="shared" si="0" ref="C7:C17">D7+G7</f>
        <v>5353200</v>
      </c>
      <c r="D7" s="131">
        <f>D8</f>
        <v>5353200</v>
      </c>
      <c r="E7" s="131">
        <f>E8</f>
        <v>1556880</v>
      </c>
      <c r="F7" s="131">
        <f>F8</f>
        <v>389730</v>
      </c>
      <c r="G7" s="131">
        <f>G8</f>
        <v>0</v>
      </c>
      <c r="H7" s="131">
        <f>I7+L7</f>
        <v>0</v>
      </c>
      <c r="I7" s="131">
        <f>I8</f>
        <v>0</v>
      </c>
      <c r="J7" s="131">
        <f>J8</f>
        <v>0</v>
      </c>
      <c r="K7" s="131">
        <f>K8</f>
        <v>0</v>
      </c>
      <c r="L7" s="131">
        <f>L8</f>
        <v>0</v>
      </c>
      <c r="M7" s="131">
        <f>SUM(M8:M8)</f>
        <v>0</v>
      </c>
      <c r="N7" s="132">
        <f aca="true" t="shared" si="1" ref="N7:N96">SUM(H7,C7)</f>
        <v>5353200</v>
      </c>
      <c r="O7" s="89">
        <f>C7+H7</f>
        <v>5353200</v>
      </c>
    </row>
    <row r="8" spans="1:15" s="9" customFormat="1" ht="16.5">
      <c r="A8" s="66" t="s">
        <v>49</v>
      </c>
      <c r="B8" s="94" t="s">
        <v>50</v>
      </c>
      <c r="C8" s="133">
        <f t="shared" si="0"/>
        <v>5353200</v>
      </c>
      <c r="D8" s="134">
        <f>3029800+2323400</f>
        <v>5353200</v>
      </c>
      <c r="E8" s="134">
        <v>1556880</v>
      </c>
      <c r="F8" s="134">
        <v>389730</v>
      </c>
      <c r="G8" s="134"/>
      <c r="H8" s="135">
        <f>SUM(I8,L8)</f>
        <v>0</v>
      </c>
      <c r="I8" s="134"/>
      <c r="J8" s="134"/>
      <c r="K8" s="134"/>
      <c r="L8" s="134"/>
      <c r="M8" s="134"/>
      <c r="N8" s="128">
        <f t="shared" si="1"/>
        <v>5353200</v>
      </c>
      <c r="O8" s="89">
        <f aca="true" t="shared" si="2" ref="O8:O70">C8+H8</f>
        <v>5353200</v>
      </c>
    </row>
    <row r="9" spans="1:15" s="9" customFormat="1" ht="16.5">
      <c r="A9" s="80" t="s">
        <v>294</v>
      </c>
      <c r="B9" s="176" t="s">
        <v>295</v>
      </c>
      <c r="C9" s="177">
        <f t="shared" si="0"/>
        <v>50000</v>
      </c>
      <c r="D9" s="162">
        <f>D10</f>
        <v>50000</v>
      </c>
      <c r="E9" s="178"/>
      <c r="F9" s="178"/>
      <c r="G9" s="178"/>
      <c r="H9" s="178"/>
      <c r="I9" s="178"/>
      <c r="J9" s="178"/>
      <c r="K9" s="178"/>
      <c r="L9" s="178"/>
      <c r="M9" s="178"/>
      <c r="N9" s="146">
        <f t="shared" si="1"/>
        <v>50000</v>
      </c>
      <c r="O9" s="89">
        <f t="shared" si="2"/>
        <v>50000</v>
      </c>
    </row>
    <row r="10" spans="1:15" s="9" customFormat="1" ht="16.5">
      <c r="A10" s="66" t="s">
        <v>51</v>
      </c>
      <c r="B10" s="94" t="s">
        <v>296</v>
      </c>
      <c r="C10" s="133">
        <f t="shared" si="0"/>
        <v>50000</v>
      </c>
      <c r="D10" s="134">
        <f>D11</f>
        <v>50000</v>
      </c>
      <c r="E10" s="134"/>
      <c r="F10" s="134"/>
      <c r="G10" s="134"/>
      <c r="H10" s="135"/>
      <c r="I10" s="134"/>
      <c r="J10" s="134"/>
      <c r="K10" s="134"/>
      <c r="L10" s="134"/>
      <c r="M10" s="134"/>
      <c r="N10" s="128">
        <f t="shared" si="1"/>
        <v>50000</v>
      </c>
      <c r="O10" s="89">
        <f t="shared" si="2"/>
        <v>50000</v>
      </c>
    </row>
    <row r="11" spans="1:15" s="9" customFormat="1" ht="30">
      <c r="A11" s="66" t="s">
        <v>255</v>
      </c>
      <c r="B11" s="165" t="s">
        <v>297</v>
      </c>
      <c r="C11" s="133">
        <f t="shared" si="0"/>
        <v>50000</v>
      </c>
      <c r="D11" s="134">
        <v>50000</v>
      </c>
      <c r="E11" s="134"/>
      <c r="F11" s="134"/>
      <c r="G11" s="134"/>
      <c r="H11" s="135"/>
      <c r="I11" s="134"/>
      <c r="J11" s="134"/>
      <c r="K11" s="134"/>
      <c r="L11" s="134"/>
      <c r="M11" s="134"/>
      <c r="N11" s="128">
        <f t="shared" si="1"/>
        <v>50000</v>
      </c>
      <c r="O11" s="89">
        <f t="shared" si="2"/>
        <v>50000</v>
      </c>
    </row>
    <row r="12" spans="1:15" s="51" customFormat="1" ht="51" customHeight="1">
      <c r="A12" s="64" t="s">
        <v>191</v>
      </c>
      <c r="B12" s="50" t="s">
        <v>235</v>
      </c>
      <c r="C12" s="130">
        <f t="shared" si="0"/>
        <v>139300</v>
      </c>
      <c r="D12" s="131">
        <f>D13</f>
        <v>139300</v>
      </c>
      <c r="E12" s="131">
        <f aca="true" t="shared" si="3" ref="E12:M12">E13</f>
        <v>85800</v>
      </c>
      <c r="F12" s="131">
        <f t="shared" si="3"/>
        <v>3300</v>
      </c>
      <c r="G12" s="131">
        <f t="shared" si="3"/>
        <v>0</v>
      </c>
      <c r="H12" s="131">
        <f t="shared" si="3"/>
        <v>0</v>
      </c>
      <c r="I12" s="131">
        <f t="shared" si="3"/>
        <v>0</v>
      </c>
      <c r="J12" s="131">
        <f t="shared" si="3"/>
        <v>0</v>
      </c>
      <c r="K12" s="131">
        <f t="shared" si="3"/>
        <v>0</v>
      </c>
      <c r="L12" s="131">
        <f t="shared" si="3"/>
        <v>0</v>
      </c>
      <c r="M12" s="131">
        <f t="shared" si="3"/>
        <v>0</v>
      </c>
      <c r="N12" s="132">
        <f>I12+C12</f>
        <v>139300</v>
      </c>
      <c r="O12" s="89">
        <f t="shared" si="2"/>
        <v>139300</v>
      </c>
    </row>
    <row r="13" spans="1:15" ht="48" customHeight="1">
      <c r="A13" s="66" t="s">
        <v>51</v>
      </c>
      <c r="B13" s="95" t="s">
        <v>342</v>
      </c>
      <c r="C13" s="136">
        <f t="shared" si="0"/>
        <v>139300</v>
      </c>
      <c r="D13" s="138">
        <v>139300</v>
      </c>
      <c r="E13" s="139">
        <v>85800</v>
      </c>
      <c r="F13" s="139">
        <v>3300</v>
      </c>
      <c r="G13" s="139"/>
      <c r="H13" s="135"/>
      <c r="I13" s="137">
        <f>J13+L13</f>
        <v>0</v>
      </c>
      <c r="J13" s="139"/>
      <c r="K13" s="139"/>
      <c r="L13" s="139"/>
      <c r="M13" s="139"/>
      <c r="N13" s="128">
        <f t="shared" si="1"/>
        <v>139300</v>
      </c>
      <c r="O13" s="89">
        <f t="shared" si="2"/>
        <v>139300</v>
      </c>
    </row>
    <row r="14" spans="1:15" ht="48.75" customHeight="1">
      <c r="A14" s="64" t="s">
        <v>286</v>
      </c>
      <c r="B14" s="171" t="s">
        <v>287</v>
      </c>
      <c r="C14" s="174">
        <f>D14+G14</f>
        <v>20000</v>
      </c>
      <c r="D14" s="131">
        <f>D15</f>
        <v>20000</v>
      </c>
      <c r="E14" s="131">
        <f aca="true" t="shared" si="4" ref="E14:M14">E15</f>
        <v>0</v>
      </c>
      <c r="F14" s="131">
        <f t="shared" si="4"/>
        <v>0</v>
      </c>
      <c r="G14" s="131">
        <f t="shared" si="4"/>
        <v>0</v>
      </c>
      <c r="H14" s="131">
        <f t="shared" si="4"/>
        <v>0</v>
      </c>
      <c r="I14" s="131">
        <f t="shared" si="4"/>
        <v>0</v>
      </c>
      <c r="J14" s="131">
        <f t="shared" si="4"/>
        <v>0</v>
      </c>
      <c r="K14" s="131">
        <f t="shared" si="4"/>
        <v>0</v>
      </c>
      <c r="L14" s="131">
        <f t="shared" si="4"/>
        <v>0</v>
      </c>
      <c r="M14" s="131">
        <f t="shared" si="4"/>
        <v>0</v>
      </c>
      <c r="N14" s="146">
        <f>C14+H14</f>
        <v>20000</v>
      </c>
      <c r="O14" s="89">
        <f t="shared" si="2"/>
        <v>20000</v>
      </c>
    </row>
    <row r="15" spans="1:15" ht="31.5">
      <c r="A15" s="66" t="s">
        <v>288</v>
      </c>
      <c r="B15" s="172" t="s">
        <v>289</v>
      </c>
      <c r="C15" s="173">
        <f>D15+G15</f>
        <v>20000</v>
      </c>
      <c r="D15" s="138">
        <f>D16</f>
        <v>20000</v>
      </c>
      <c r="E15" s="138">
        <f aca="true" t="shared" si="5" ref="E15:M15">E16</f>
        <v>0</v>
      </c>
      <c r="F15" s="138">
        <f t="shared" si="5"/>
        <v>0</v>
      </c>
      <c r="G15" s="138">
        <f t="shared" si="5"/>
        <v>0</v>
      </c>
      <c r="H15" s="138">
        <f t="shared" si="5"/>
        <v>0</v>
      </c>
      <c r="I15" s="138">
        <f t="shared" si="5"/>
        <v>0</v>
      </c>
      <c r="J15" s="138">
        <f t="shared" si="5"/>
        <v>0</v>
      </c>
      <c r="K15" s="138">
        <f t="shared" si="5"/>
        <v>0</v>
      </c>
      <c r="L15" s="138">
        <f t="shared" si="5"/>
        <v>0</v>
      </c>
      <c r="M15" s="138">
        <f t="shared" si="5"/>
        <v>0</v>
      </c>
      <c r="N15" s="128">
        <f>C15+H15</f>
        <v>20000</v>
      </c>
      <c r="O15" s="89">
        <f t="shared" si="2"/>
        <v>20000</v>
      </c>
    </row>
    <row r="16" spans="1:15" ht="47.25">
      <c r="A16" s="90" t="s">
        <v>255</v>
      </c>
      <c r="B16" s="172" t="s">
        <v>290</v>
      </c>
      <c r="C16" s="173">
        <f>D16+G16</f>
        <v>20000</v>
      </c>
      <c r="D16" s="138">
        <v>20000</v>
      </c>
      <c r="E16" s="139"/>
      <c r="F16" s="139"/>
      <c r="G16" s="139"/>
      <c r="H16" s="135"/>
      <c r="I16" s="137"/>
      <c r="J16" s="139"/>
      <c r="K16" s="139"/>
      <c r="L16" s="139"/>
      <c r="M16" s="139"/>
      <c r="N16" s="128">
        <f>C16+H16</f>
        <v>20000</v>
      </c>
      <c r="O16" s="89">
        <f t="shared" si="2"/>
        <v>20000</v>
      </c>
    </row>
    <row r="17" spans="1:15" s="48" customFormat="1" ht="31.5">
      <c r="A17" s="64" t="s">
        <v>166</v>
      </c>
      <c r="B17" s="52" t="s">
        <v>273</v>
      </c>
      <c r="C17" s="130">
        <f t="shared" si="0"/>
        <v>106057840</v>
      </c>
      <c r="D17" s="131">
        <f>D18+D19+D20+D21+D22+D23+D24+D25+D33+D34+D35+D36+D43+D44+D45</f>
        <v>96149796</v>
      </c>
      <c r="E17" s="131">
        <f aca="true" t="shared" si="6" ref="E17:M17">E18+E19+E20+E21+E22+E23+E24+E25+E33+E34+E35+E36+E43+E44+E45</f>
        <v>49533447</v>
      </c>
      <c r="F17" s="131">
        <f t="shared" si="6"/>
        <v>6704140</v>
      </c>
      <c r="G17" s="131">
        <f t="shared" si="6"/>
        <v>9908044</v>
      </c>
      <c r="H17" s="131">
        <f t="shared" si="6"/>
        <v>466520</v>
      </c>
      <c r="I17" s="131">
        <f t="shared" si="6"/>
        <v>440320</v>
      </c>
      <c r="J17" s="131">
        <f t="shared" si="6"/>
        <v>86650</v>
      </c>
      <c r="K17" s="131">
        <f t="shared" si="6"/>
        <v>38850</v>
      </c>
      <c r="L17" s="131">
        <f t="shared" si="6"/>
        <v>26200</v>
      </c>
      <c r="M17" s="131">
        <f t="shared" si="6"/>
        <v>0</v>
      </c>
      <c r="N17" s="132">
        <f>SUM(H17,C17)</f>
        <v>106524360</v>
      </c>
      <c r="O17" s="89">
        <f t="shared" si="2"/>
        <v>106524360</v>
      </c>
    </row>
    <row r="18" spans="1:15" ht="45">
      <c r="A18" s="66" t="s">
        <v>68</v>
      </c>
      <c r="B18" s="96" t="s">
        <v>69</v>
      </c>
      <c r="C18" s="140">
        <f aca="true" t="shared" si="7" ref="C18:C37">SUM(D18,G18)</f>
        <v>15774135</v>
      </c>
      <c r="D18" s="141">
        <v>13389135</v>
      </c>
      <c r="E18" s="141">
        <v>6511266</v>
      </c>
      <c r="F18" s="141">
        <v>1106800</v>
      </c>
      <c r="G18" s="141">
        <v>2385000</v>
      </c>
      <c r="H18" s="135">
        <f aca="true" t="shared" si="8" ref="H18:H45">SUM(I18,L18)</f>
        <v>54900</v>
      </c>
      <c r="I18" s="141">
        <v>54900</v>
      </c>
      <c r="J18" s="141"/>
      <c r="K18" s="141">
        <v>14100</v>
      </c>
      <c r="L18" s="141"/>
      <c r="M18" s="141"/>
      <c r="N18" s="142">
        <f>SUM(H18,C18)</f>
        <v>15829035</v>
      </c>
      <c r="O18" s="89">
        <f t="shared" si="2"/>
        <v>15829035</v>
      </c>
    </row>
    <row r="19" spans="1:15" ht="45">
      <c r="A19" s="66" t="s">
        <v>70</v>
      </c>
      <c r="B19" s="96" t="s">
        <v>71</v>
      </c>
      <c r="C19" s="140">
        <f t="shared" si="7"/>
        <v>5037152</v>
      </c>
      <c r="D19" s="141">
        <v>5017152</v>
      </c>
      <c r="E19" s="141">
        <v>2019931</v>
      </c>
      <c r="F19" s="141">
        <v>736200</v>
      </c>
      <c r="G19" s="141">
        <v>20000</v>
      </c>
      <c r="H19" s="135">
        <f t="shared" si="8"/>
        <v>0</v>
      </c>
      <c r="I19" s="141"/>
      <c r="J19" s="141"/>
      <c r="K19" s="141"/>
      <c r="L19" s="141"/>
      <c r="M19" s="141"/>
      <c r="N19" s="142">
        <f t="shared" si="1"/>
        <v>5037152</v>
      </c>
      <c r="O19" s="89">
        <f t="shared" si="2"/>
        <v>5037152</v>
      </c>
    </row>
    <row r="20" spans="1:15" ht="30">
      <c r="A20" s="66" t="s">
        <v>72</v>
      </c>
      <c r="B20" s="97" t="s">
        <v>139</v>
      </c>
      <c r="C20" s="140">
        <f t="shared" si="7"/>
        <v>7053952</v>
      </c>
      <c r="D20" s="141">
        <v>6637952</v>
      </c>
      <c r="E20" s="141">
        <v>3551874</v>
      </c>
      <c r="F20" s="141">
        <v>545010</v>
      </c>
      <c r="G20" s="141">
        <v>416000</v>
      </c>
      <c r="H20" s="135">
        <f t="shared" si="8"/>
        <v>77370</v>
      </c>
      <c r="I20" s="141">
        <v>57370</v>
      </c>
      <c r="J20" s="141">
        <v>10000</v>
      </c>
      <c r="K20" s="141"/>
      <c r="L20" s="141">
        <v>20000</v>
      </c>
      <c r="M20" s="141"/>
      <c r="N20" s="142">
        <f t="shared" si="1"/>
        <v>7131322</v>
      </c>
      <c r="O20" s="89">
        <f t="shared" si="2"/>
        <v>7131322</v>
      </c>
    </row>
    <row r="21" spans="1:15" ht="60">
      <c r="A21" s="66" t="s">
        <v>73</v>
      </c>
      <c r="B21" s="96" t="s">
        <v>236</v>
      </c>
      <c r="C21" s="140">
        <f t="shared" si="7"/>
        <v>49392667</v>
      </c>
      <c r="D21" s="141">
        <v>43895867</v>
      </c>
      <c r="E21" s="141">
        <v>24259978</v>
      </c>
      <c r="F21" s="141">
        <v>2460810</v>
      </c>
      <c r="G21" s="141">
        <v>5496800</v>
      </c>
      <c r="H21" s="135">
        <f t="shared" si="8"/>
        <v>37200</v>
      </c>
      <c r="I21" s="141">
        <v>36000</v>
      </c>
      <c r="J21" s="141"/>
      <c r="K21" s="141">
        <v>300</v>
      </c>
      <c r="L21" s="141">
        <v>1200</v>
      </c>
      <c r="M21" s="141"/>
      <c r="N21" s="142">
        <f t="shared" si="1"/>
        <v>49429867</v>
      </c>
      <c r="O21" s="89">
        <f t="shared" si="2"/>
        <v>49429867</v>
      </c>
    </row>
    <row r="22" spans="1:15" ht="120">
      <c r="A22" s="66" t="s">
        <v>126</v>
      </c>
      <c r="B22" s="96" t="s">
        <v>137</v>
      </c>
      <c r="C22" s="140">
        <f t="shared" si="7"/>
        <v>10441958</v>
      </c>
      <c r="D22" s="141">
        <v>9614514</v>
      </c>
      <c r="E22" s="141">
        <v>3910869</v>
      </c>
      <c r="F22" s="141">
        <v>885200</v>
      </c>
      <c r="G22" s="141">
        <v>827444</v>
      </c>
      <c r="H22" s="135">
        <f t="shared" si="8"/>
        <v>0</v>
      </c>
      <c r="I22" s="141"/>
      <c r="J22" s="141"/>
      <c r="K22" s="141"/>
      <c r="L22" s="141"/>
      <c r="M22" s="141"/>
      <c r="N22" s="142">
        <f t="shared" si="1"/>
        <v>10441958</v>
      </c>
      <c r="O22" s="89">
        <f t="shared" si="2"/>
        <v>10441958</v>
      </c>
    </row>
    <row r="23" spans="1:15" ht="30">
      <c r="A23" s="66" t="s">
        <v>75</v>
      </c>
      <c r="B23" s="96" t="s">
        <v>76</v>
      </c>
      <c r="C23" s="140">
        <f t="shared" si="7"/>
        <v>4618005</v>
      </c>
      <c r="D23" s="141">
        <v>4588005</v>
      </c>
      <c r="E23" s="141">
        <v>2743837</v>
      </c>
      <c r="F23" s="141">
        <v>162320</v>
      </c>
      <c r="G23" s="141">
        <v>30000</v>
      </c>
      <c r="H23" s="135">
        <f t="shared" si="8"/>
        <v>17000</v>
      </c>
      <c r="I23" s="141">
        <v>17000</v>
      </c>
      <c r="J23" s="141"/>
      <c r="K23" s="141"/>
      <c r="L23" s="141"/>
      <c r="M23" s="141"/>
      <c r="N23" s="142">
        <f t="shared" si="1"/>
        <v>4635005</v>
      </c>
      <c r="O23" s="89">
        <f t="shared" si="2"/>
        <v>4635005</v>
      </c>
    </row>
    <row r="24" spans="1:15" ht="30">
      <c r="A24" s="66" t="s">
        <v>77</v>
      </c>
      <c r="B24" s="96" t="s">
        <v>140</v>
      </c>
      <c r="C24" s="140">
        <f t="shared" si="7"/>
        <v>8215787</v>
      </c>
      <c r="D24" s="141">
        <v>7820787</v>
      </c>
      <c r="E24" s="141">
        <v>4810831</v>
      </c>
      <c r="F24" s="141">
        <v>642300</v>
      </c>
      <c r="G24" s="141">
        <v>395000</v>
      </c>
      <c r="H24" s="135">
        <f t="shared" si="8"/>
        <v>280050</v>
      </c>
      <c r="I24" s="141">
        <v>275050</v>
      </c>
      <c r="J24" s="141">
        <v>76650</v>
      </c>
      <c r="K24" s="141">
        <v>24450</v>
      </c>
      <c r="L24" s="141">
        <v>5000</v>
      </c>
      <c r="M24" s="141"/>
      <c r="N24" s="142">
        <f t="shared" si="1"/>
        <v>8495837</v>
      </c>
      <c r="O24" s="89">
        <f t="shared" si="2"/>
        <v>8495837</v>
      </c>
    </row>
    <row r="25" spans="1:15" ht="30">
      <c r="A25" s="66" t="s">
        <v>42</v>
      </c>
      <c r="B25" s="96" t="s">
        <v>200</v>
      </c>
      <c r="C25" s="140">
        <f t="shared" si="7"/>
        <v>433560</v>
      </c>
      <c r="D25" s="141">
        <f>D26+D27+D28+D29+D30+D31+D32</f>
        <v>433560</v>
      </c>
      <c r="E25" s="141">
        <f aca="true" t="shared" si="9" ref="E25:M25">E26+E27+E28+E29+E30+E31+E32</f>
        <v>70000</v>
      </c>
      <c r="F25" s="141">
        <f t="shared" si="9"/>
        <v>0</v>
      </c>
      <c r="G25" s="141">
        <f t="shared" si="9"/>
        <v>0</v>
      </c>
      <c r="H25" s="141">
        <f t="shared" si="9"/>
        <v>0</v>
      </c>
      <c r="I25" s="141">
        <f t="shared" si="9"/>
        <v>0</v>
      </c>
      <c r="J25" s="141">
        <f t="shared" si="9"/>
        <v>0</v>
      </c>
      <c r="K25" s="141">
        <f t="shared" si="9"/>
        <v>0</v>
      </c>
      <c r="L25" s="141">
        <f t="shared" si="9"/>
        <v>0</v>
      </c>
      <c r="M25" s="141">
        <f t="shared" si="9"/>
        <v>0</v>
      </c>
      <c r="N25" s="142">
        <f t="shared" si="1"/>
        <v>433560</v>
      </c>
      <c r="O25" s="89">
        <f t="shared" si="2"/>
        <v>433560</v>
      </c>
    </row>
    <row r="26" spans="1:15" ht="16.5">
      <c r="A26" s="66"/>
      <c r="B26" s="96" t="s">
        <v>211</v>
      </c>
      <c r="C26" s="140">
        <f t="shared" si="7"/>
        <v>42350</v>
      </c>
      <c r="D26" s="141">
        <v>42350</v>
      </c>
      <c r="E26" s="141"/>
      <c r="F26" s="141"/>
      <c r="G26" s="141"/>
      <c r="H26" s="135"/>
      <c r="I26" s="141"/>
      <c r="J26" s="141"/>
      <c r="K26" s="141"/>
      <c r="L26" s="141"/>
      <c r="M26" s="141"/>
      <c r="N26" s="142">
        <f t="shared" si="1"/>
        <v>42350</v>
      </c>
      <c r="O26" s="89">
        <f t="shared" si="2"/>
        <v>42350</v>
      </c>
    </row>
    <row r="27" spans="1:15" ht="30">
      <c r="A27" s="66"/>
      <c r="B27" s="96" t="s">
        <v>237</v>
      </c>
      <c r="C27" s="140">
        <f t="shared" si="7"/>
        <v>10000</v>
      </c>
      <c r="D27" s="141">
        <v>10000</v>
      </c>
      <c r="E27" s="141"/>
      <c r="F27" s="141"/>
      <c r="G27" s="141"/>
      <c r="H27" s="135">
        <f t="shared" si="8"/>
        <v>0</v>
      </c>
      <c r="I27" s="141"/>
      <c r="J27" s="141"/>
      <c r="K27" s="141"/>
      <c r="L27" s="141"/>
      <c r="M27" s="141"/>
      <c r="N27" s="142">
        <f t="shared" si="1"/>
        <v>10000</v>
      </c>
      <c r="O27" s="89">
        <f t="shared" si="2"/>
        <v>10000</v>
      </c>
    </row>
    <row r="28" spans="1:15" ht="30">
      <c r="A28" s="66"/>
      <c r="B28" s="96" t="s">
        <v>0</v>
      </c>
      <c r="C28" s="140">
        <f t="shared" si="7"/>
        <v>35000</v>
      </c>
      <c r="D28" s="141">
        <v>35000</v>
      </c>
      <c r="E28" s="141"/>
      <c r="F28" s="141"/>
      <c r="G28" s="141"/>
      <c r="H28" s="135">
        <f t="shared" si="8"/>
        <v>0</v>
      </c>
      <c r="I28" s="141"/>
      <c r="J28" s="141"/>
      <c r="K28" s="141"/>
      <c r="L28" s="141"/>
      <c r="M28" s="141"/>
      <c r="N28" s="142">
        <f t="shared" si="1"/>
        <v>35000</v>
      </c>
      <c r="O28" s="89">
        <f t="shared" si="2"/>
        <v>35000</v>
      </c>
    </row>
    <row r="29" spans="1:15" ht="75">
      <c r="A29" s="66"/>
      <c r="B29" s="96" t="s">
        <v>333</v>
      </c>
      <c r="C29" s="140">
        <f t="shared" si="7"/>
        <v>41500</v>
      </c>
      <c r="D29" s="141">
        <v>41500</v>
      </c>
      <c r="E29" s="141"/>
      <c r="F29" s="141"/>
      <c r="G29" s="141"/>
      <c r="H29" s="135">
        <f t="shared" si="8"/>
        <v>0</v>
      </c>
      <c r="I29" s="141"/>
      <c r="J29" s="141"/>
      <c r="K29" s="141"/>
      <c r="L29" s="141"/>
      <c r="M29" s="141"/>
      <c r="N29" s="142">
        <f t="shared" si="1"/>
        <v>41500</v>
      </c>
      <c r="O29" s="89">
        <f t="shared" si="2"/>
        <v>41500</v>
      </c>
    </row>
    <row r="30" spans="1:15" ht="21.75" customHeight="1">
      <c r="A30" s="66"/>
      <c r="B30" s="96" t="s">
        <v>238</v>
      </c>
      <c r="C30" s="140">
        <f t="shared" si="7"/>
        <v>222240</v>
      </c>
      <c r="D30" s="141">
        <v>222240</v>
      </c>
      <c r="E30" s="141">
        <v>70000</v>
      </c>
      <c r="F30" s="141"/>
      <c r="G30" s="141"/>
      <c r="H30" s="135">
        <f t="shared" si="8"/>
        <v>0</v>
      </c>
      <c r="I30" s="141"/>
      <c r="J30" s="141"/>
      <c r="K30" s="141"/>
      <c r="L30" s="141"/>
      <c r="M30" s="141"/>
      <c r="N30" s="142">
        <f t="shared" si="1"/>
        <v>222240</v>
      </c>
      <c r="O30" s="89">
        <f t="shared" si="2"/>
        <v>222240</v>
      </c>
    </row>
    <row r="31" spans="1:15" ht="30">
      <c r="A31" s="66"/>
      <c r="B31" s="96" t="s">
        <v>218</v>
      </c>
      <c r="C31" s="140">
        <f t="shared" si="7"/>
        <v>17700</v>
      </c>
      <c r="D31" s="141">
        <v>17700</v>
      </c>
      <c r="E31" s="141"/>
      <c r="F31" s="141"/>
      <c r="G31" s="141"/>
      <c r="H31" s="135">
        <f t="shared" si="8"/>
        <v>0</v>
      </c>
      <c r="I31" s="141"/>
      <c r="J31" s="141"/>
      <c r="K31" s="141"/>
      <c r="L31" s="141"/>
      <c r="M31" s="141"/>
      <c r="N31" s="142">
        <f t="shared" si="1"/>
        <v>17700</v>
      </c>
      <c r="O31" s="89">
        <f t="shared" si="2"/>
        <v>17700</v>
      </c>
    </row>
    <row r="32" spans="1:15" ht="30">
      <c r="A32" s="66"/>
      <c r="B32" s="96" t="s">
        <v>217</v>
      </c>
      <c r="C32" s="140">
        <f t="shared" si="7"/>
        <v>64770</v>
      </c>
      <c r="D32" s="141">
        <v>64770</v>
      </c>
      <c r="E32" s="141"/>
      <c r="F32" s="141"/>
      <c r="G32" s="141"/>
      <c r="H32" s="135">
        <f t="shared" si="8"/>
        <v>0</v>
      </c>
      <c r="I32" s="141"/>
      <c r="J32" s="141"/>
      <c r="K32" s="141"/>
      <c r="L32" s="141"/>
      <c r="M32" s="141"/>
      <c r="N32" s="142">
        <f t="shared" si="1"/>
        <v>64770</v>
      </c>
      <c r="O32" s="89">
        <f t="shared" si="2"/>
        <v>64770</v>
      </c>
    </row>
    <row r="33" spans="1:15" ht="16.5">
      <c r="A33" s="66" t="s">
        <v>78</v>
      </c>
      <c r="B33" s="96" t="s">
        <v>67</v>
      </c>
      <c r="C33" s="140">
        <f t="shared" si="7"/>
        <v>589447</v>
      </c>
      <c r="D33" s="141">
        <v>579447</v>
      </c>
      <c r="E33" s="141">
        <v>303297</v>
      </c>
      <c r="F33" s="141">
        <v>42700</v>
      </c>
      <c r="G33" s="141">
        <v>10000</v>
      </c>
      <c r="H33" s="135">
        <f t="shared" si="8"/>
        <v>0</v>
      </c>
      <c r="I33" s="141"/>
      <c r="J33" s="141"/>
      <c r="K33" s="141"/>
      <c r="L33" s="141"/>
      <c r="M33" s="141"/>
      <c r="N33" s="142">
        <f t="shared" si="1"/>
        <v>589447</v>
      </c>
      <c r="O33" s="89">
        <f t="shared" si="2"/>
        <v>589447</v>
      </c>
    </row>
    <row r="34" spans="1:15" ht="30">
      <c r="A34" s="66" t="s">
        <v>79</v>
      </c>
      <c r="B34" s="96" t="s">
        <v>80</v>
      </c>
      <c r="C34" s="140">
        <f t="shared" si="7"/>
        <v>498914</v>
      </c>
      <c r="D34" s="141">
        <v>488914</v>
      </c>
      <c r="E34" s="141">
        <v>217301</v>
      </c>
      <c r="F34" s="141">
        <v>58900</v>
      </c>
      <c r="G34" s="141">
        <v>10000</v>
      </c>
      <c r="H34" s="135">
        <f t="shared" si="8"/>
        <v>0</v>
      </c>
      <c r="I34" s="141"/>
      <c r="J34" s="141"/>
      <c r="K34" s="141"/>
      <c r="L34" s="141"/>
      <c r="M34" s="141"/>
      <c r="N34" s="142">
        <f t="shared" si="1"/>
        <v>498914</v>
      </c>
      <c r="O34" s="89">
        <f t="shared" si="2"/>
        <v>498914</v>
      </c>
    </row>
    <row r="35" spans="1:15" ht="30">
      <c r="A35" s="66" t="s">
        <v>81</v>
      </c>
      <c r="B35" s="96" t="s">
        <v>239</v>
      </c>
      <c r="C35" s="140">
        <f t="shared" si="7"/>
        <v>291861</v>
      </c>
      <c r="D35" s="141">
        <v>281861</v>
      </c>
      <c r="E35" s="141">
        <v>175722</v>
      </c>
      <c r="F35" s="141">
        <v>6600</v>
      </c>
      <c r="G35" s="141">
        <v>10000</v>
      </c>
      <c r="H35" s="135">
        <f t="shared" si="8"/>
        <v>0</v>
      </c>
      <c r="I35" s="141"/>
      <c r="J35" s="141"/>
      <c r="K35" s="141"/>
      <c r="L35" s="141"/>
      <c r="M35" s="141"/>
      <c r="N35" s="142">
        <f t="shared" si="1"/>
        <v>291861</v>
      </c>
      <c r="O35" s="89">
        <f t="shared" si="2"/>
        <v>291861</v>
      </c>
    </row>
    <row r="36" spans="1:15" ht="16.5">
      <c r="A36" s="66" t="s">
        <v>127</v>
      </c>
      <c r="B36" s="96" t="s">
        <v>201</v>
      </c>
      <c r="C36" s="140">
        <f t="shared" si="7"/>
        <v>1352100</v>
      </c>
      <c r="D36" s="141">
        <f>D37+D38+D39+D40+D41+D42</f>
        <v>1144300</v>
      </c>
      <c r="E36" s="141">
        <f aca="true" t="shared" si="10" ref="E36:M36">E37+E38+E39+E40+E41+E42</f>
        <v>10500</v>
      </c>
      <c r="F36" s="141">
        <f t="shared" si="10"/>
        <v>0</v>
      </c>
      <c r="G36" s="141">
        <f t="shared" si="10"/>
        <v>207800</v>
      </c>
      <c r="H36" s="141">
        <f t="shared" si="10"/>
        <v>0</v>
      </c>
      <c r="I36" s="141">
        <f t="shared" si="10"/>
        <v>0</v>
      </c>
      <c r="J36" s="141">
        <f t="shared" si="10"/>
        <v>0</v>
      </c>
      <c r="K36" s="141">
        <f t="shared" si="10"/>
        <v>0</v>
      </c>
      <c r="L36" s="141">
        <f t="shared" si="10"/>
        <v>0</v>
      </c>
      <c r="M36" s="141">
        <f t="shared" si="10"/>
        <v>0</v>
      </c>
      <c r="N36" s="142">
        <f t="shared" si="1"/>
        <v>1352100</v>
      </c>
      <c r="O36" s="89">
        <f t="shared" si="2"/>
        <v>1352100</v>
      </c>
    </row>
    <row r="37" spans="1:15" ht="16.5">
      <c r="A37" s="66"/>
      <c r="B37" s="96" t="s">
        <v>132</v>
      </c>
      <c r="C37" s="140">
        <f t="shared" si="7"/>
        <v>28000</v>
      </c>
      <c r="D37" s="141">
        <v>28000</v>
      </c>
      <c r="E37" s="141"/>
      <c r="F37" s="141"/>
      <c r="G37" s="141"/>
      <c r="H37" s="135">
        <f t="shared" si="8"/>
        <v>0</v>
      </c>
      <c r="I37" s="141"/>
      <c r="J37" s="141"/>
      <c r="K37" s="141"/>
      <c r="L37" s="141"/>
      <c r="M37" s="141"/>
      <c r="N37" s="142">
        <f t="shared" si="1"/>
        <v>28000</v>
      </c>
      <c r="O37" s="89">
        <f t="shared" si="2"/>
        <v>28000</v>
      </c>
    </row>
    <row r="38" spans="1:15" ht="105">
      <c r="A38" s="66"/>
      <c r="B38" s="96" t="s">
        <v>240</v>
      </c>
      <c r="C38" s="143">
        <f aca="true" t="shared" si="11" ref="C38:C45">D38+G38</f>
        <v>35000</v>
      </c>
      <c r="D38" s="141">
        <v>35000</v>
      </c>
      <c r="E38" s="141">
        <v>10000</v>
      </c>
      <c r="F38" s="141"/>
      <c r="G38" s="141"/>
      <c r="H38" s="135"/>
      <c r="I38" s="141"/>
      <c r="J38" s="141"/>
      <c r="K38" s="141"/>
      <c r="L38" s="141"/>
      <c r="M38" s="141"/>
      <c r="N38" s="142">
        <f t="shared" si="1"/>
        <v>35000</v>
      </c>
      <c r="O38" s="89">
        <f t="shared" si="2"/>
        <v>35000</v>
      </c>
    </row>
    <row r="39" spans="1:15" ht="30">
      <c r="A39" s="66"/>
      <c r="B39" s="96" t="s">
        <v>241</v>
      </c>
      <c r="C39" s="143">
        <f t="shared" si="11"/>
        <v>1057100</v>
      </c>
      <c r="D39" s="141">
        <v>849300</v>
      </c>
      <c r="E39" s="141">
        <v>500</v>
      </c>
      <c r="F39" s="141"/>
      <c r="G39" s="141">
        <v>207800</v>
      </c>
      <c r="H39" s="135"/>
      <c r="I39" s="141"/>
      <c r="J39" s="141"/>
      <c r="K39" s="141"/>
      <c r="L39" s="141"/>
      <c r="M39" s="141"/>
      <c r="N39" s="142">
        <f t="shared" si="1"/>
        <v>1057100</v>
      </c>
      <c r="O39" s="89">
        <f t="shared" si="2"/>
        <v>1057100</v>
      </c>
    </row>
    <row r="40" spans="1:15" ht="76.5" customHeight="1">
      <c r="A40" s="66"/>
      <c r="B40" s="96" t="s">
        <v>242</v>
      </c>
      <c r="C40" s="143">
        <f t="shared" si="11"/>
        <v>11100</v>
      </c>
      <c r="D40" s="141">
        <v>11100</v>
      </c>
      <c r="E40" s="141"/>
      <c r="F40" s="141"/>
      <c r="G40" s="141"/>
      <c r="H40" s="135"/>
      <c r="I40" s="141"/>
      <c r="J40" s="141"/>
      <c r="K40" s="141"/>
      <c r="L40" s="141"/>
      <c r="M40" s="141"/>
      <c r="N40" s="142">
        <f t="shared" si="1"/>
        <v>11100</v>
      </c>
      <c r="O40" s="89">
        <f t="shared" si="2"/>
        <v>11100</v>
      </c>
    </row>
    <row r="41" spans="1:15" ht="30">
      <c r="A41" s="66"/>
      <c r="B41" s="96" t="s">
        <v>279</v>
      </c>
      <c r="C41" s="143">
        <f t="shared" si="11"/>
        <v>193500</v>
      </c>
      <c r="D41" s="141">
        <v>193500</v>
      </c>
      <c r="E41" s="141"/>
      <c r="F41" s="141"/>
      <c r="G41" s="141"/>
      <c r="H41" s="135"/>
      <c r="I41" s="141"/>
      <c r="J41" s="141"/>
      <c r="K41" s="141"/>
      <c r="L41" s="141"/>
      <c r="M41" s="141"/>
      <c r="N41" s="142">
        <f t="shared" si="1"/>
        <v>193500</v>
      </c>
      <c r="O41" s="89">
        <f t="shared" si="2"/>
        <v>193500</v>
      </c>
    </row>
    <row r="42" spans="1:15" ht="45">
      <c r="A42" s="66"/>
      <c r="B42" s="96" t="s">
        <v>243</v>
      </c>
      <c r="C42" s="143">
        <f t="shared" si="11"/>
        <v>27400</v>
      </c>
      <c r="D42" s="141">
        <v>27400</v>
      </c>
      <c r="E42" s="141"/>
      <c r="F42" s="141"/>
      <c r="G42" s="141"/>
      <c r="H42" s="135"/>
      <c r="I42" s="141"/>
      <c r="J42" s="141"/>
      <c r="K42" s="141"/>
      <c r="L42" s="141"/>
      <c r="M42" s="141"/>
      <c r="N42" s="142">
        <f t="shared" si="1"/>
        <v>27400</v>
      </c>
      <c r="O42" s="89">
        <f t="shared" si="2"/>
        <v>27400</v>
      </c>
    </row>
    <row r="43" spans="1:15" ht="120">
      <c r="A43" s="66" t="s">
        <v>270</v>
      </c>
      <c r="B43" s="96" t="s">
        <v>271</v>
      </c>
      <c r="C43" s="143">
        <f t="shared" si="11"/>
        <v>217440</v>
      </c>
      <c r="D43" s="141">
        <v>217440</v>
      </c>
      <c r="E43" s="141"/>
      <c r="F43" s="141"/>
      <c r="G43" s="141"/>
      <c r="H43" s="135"/>
      <c r="I43" s="141"/>
      <c r="J43" s="141"/>
      <c r="K43" s="141"/>
      <c r="L43" s="141"/>
      <c r="M43" s="141"/>
      <c r="N43" s="142">
        <f t="shared" si="1"/>
        <v>217440</v>
      </c>
      <c r="O43" s="89">
        <f t="shared" si="2"/>
        <v>217440</v>
      </c>
    </row>
    <row r="44" spans="1:15" ht="30">
      <c r="A44" s="66" t="s">
        <v>43</v>
      </c>
      <c r="B44" s="94" t="s">
        <v>116</v>
      </c>
      <c r="C44" s="144">
        <f t="shared" si="11"/>
        <v>493500</v>
      </c>
      <c r="D44" s="134">
        <v>493500</v>
      </c>
      <c r="E44" s="134"/>
      <c r="F44" s="134"/>
      <c r="G44" s="134"/>
      <c r="H44" s="134"/>
      <c r="I44" s="127"/>
      <c r="J44" s="127"/>
      <c r="K44" s="127"/>
      <c r="L44" s="127"/>
      <c r="M44" s="127"/>
      <c r="N44" s="128">
        <f t="shared" si="1"/>
        <v>493500</v>
      </c>
      <c r="O44" s="89">
        <f t="shared" si="2"/>
        <v>493500</v>
      </c>
    </row>
    <row r="45" spans="1:15" ht="45">
      <c r="A45" s="66" t="s">
        <v>46</v>
      </c>
      <c r="B45" s="96" t="s">
        <v>87</v>
      </c>
      <c r="C45" s="145">
        <f t="shared" si="11"/>
        <v>1647362</v>
      </c>
      <c r="D45" s="141">
        <v>1547362</v>
      </c>
      <c r="E45" s="141">
        <v>948041</v>
      </c>
      <c r="F45" s="141">
        <v>57300</v>
      </c>
      <c r="G45" s="141">
        <v>100000</v>
      </c>
      <c r="H45" s="135">
        <f t="shared" si="8"/>
        <v>0</v>
      </c>
      <c r="I45" s="141"/>
      <c r="J45" s="141"/>
      <c r="K45" s="141"/>
      <c r="L45" s="141"/>
      <c r="M45" s="141"/>
      <c r="N45" s="142">
        <f t="shared" si="1"/>
        <v>1647362</v>
      </c>
      <c r="O45" s="89">
        <f t="shared" si="2"/>
        <v>1647362</v>
      </c>
    </row>
    <row r="46" spans="1:15" s="48" customFormat="1" ht="31.5">
      <c r="A46" s="64" t="s">
        <v>167</v>
      </c>
      <c r="B46" s="52" t="s">
        <v>274</v>
      </c>
      <c r="C46" s="130">
        <f aca="true" t="shared" si="12" ref="C46:C56">SUM(D46,G46)</f>
        <v>244924430</v>
      </c>
      <c r="D46" s="131">
        <f>D47+D48+D49+D50+D51+D52+D53+D54+D55+D56+D57+D58+D59+D60+D61+D70+D71+D72+D73+D74</f>
        <v>239042730</v>
      </c>
      <c r="E46" s="131">
        <f aca="true" t="shared" si="13" ref="E46:M46">E47+E48+E49+E50+E51+E52+E53+E54+E55+E56+E57+E58+E59+E60+E61+E70+E71+E72+E73+E74</f>
        <v>118272300</v>
      </c>
      <c r="F46" s="131">
        <f t="shared" si="13"/>
        <v>16170600</v>
      </c>
      <c r="G46" s="131">
        <f t="shared" si="13"/>
        <v>5881700</v>
      </c>
      <c r="H46" s="131">
        <f t="shared" si="13"/>
        <v>7513900</v>
      </c>
      <c r="I46" s="131">
        <f t="shared" si="13"/>
        <v>7215200</v>
      </c>
      <c r="J46" s="131">
        <f t="shared" si="13"/>
        <v>698350</v>
      </c>
      <c r="K46" s="131">
        <f t="shared" si="13"/>
        <v>220700</v>
      </c>
      <c r="L46" s="131">
        <f t="shared" si="13"/>
        <v>298700</v>
      </c>
      <c r="M46" s="131">
        <f t="shared" si="13"/>
        <v>0</v>
      </c>
      <c r="N46" s="146">
        <f t="shared" si="1"/>
        <v>252438330</v>
      </c>
      <c r="O46" s="89">
        <f t="shared" si="2"/>
        <v>252438330</v>
      </c>
    </row>
    <row r="47" spans="1:19" s="48" customFormat="1" ht="30">
      <c r="A47" s="66" t="s">
        <v>41</v>
      </c>
      <c r="B47" s="99" t="s">
        <v>324</v>
      </c>
      <c r="C47" s="140">
        <f t="shared" si="12"/>
        <v>25628300</v>
      </c>
      <c r="D47" s="137">
        <v>23188300</v>
      </c>
      <c r="E47" s="137"/>
      <c r="F47" s="137"/>
      <c r="G47" s="137">
        <v>2440000</v>
      </c>
      <c r="H47" s="157">
        <f>I47+L47</f>
        <v>4821800</v>
      </c>
      <c r="I47" s="137">
        <v>4756800</v>
      </c>
      <c r="J47" s="137"/>
      <c r="K47" s="137"/>
      <c r="L47" s="137">
        <v>65000</v>
      </c>
      <c r="M47" s="157"/>
      <c r="N47" s="142">
        <f t="shared" si="1"/>
        <v>30450100</v>
      </c>
      <c r="O47" s="89">
        <f t="shared" si="2"/>
        <v>30450100</v>
      </c>
      <c r="P47" s="167"/>
      <c r="Q47" s="167"/>
      <c r="R47" s="167"/>
      <c r="S47" s="167"/>
    </row>
    <row r="48" spans="1:19" s="48" customFormat="1" ht="30">
      <c r="A48" s="66" t="s">
        <v>77</v>
      </c>
      <c r="B48" s="99" t="s">
        <v>140</v>
      </c>
      <c r="C48" s="140">
        <f t="shared" si="12"/>
        <v>400000</v>
      </c>
      <c r="D48" s="137">
        <v>400000</v>
      </c>
      <c r="E48" s="157"/>
      <c r="F48" s="157"/>
      <c r="G48" s="157"/>
      <c r="H48" s="157"/>
      <c r="I48" s="157"/>
      <c r="J48" s="157"/>
      <c r="K48" s="157"/>
      <c r="L48" s="157"/>
      <c r="M48" s="157"/>
      <c r="N48" s="142">
        <f t="shared" si="1"/>
        <v>400000</v>
      </c>
      <c r="O48" s="89">
        <f t="shared" si="2"/>
        <v>400000</v>
      </c>
      <c r="P48" s="167"/>
      <c r="Q48" s="167"/>
      <c r="R48" s="167"/>
      <c r="S48" s="167"/>
    </row>
    <row r="49" spans="1:19" s="48" customFormat="1" ht="45">
      <c r="A49" s="66" t="s">
        <v>30</v>
      </c>
      <c r="B49" s="99" t="s">
        <v>148</v>
      </c>
      <c r="C49" s="140">
        <f t="shared" si="12"/>
        <v>400000</v>
      </c>
      <c r="D49" s="137">
        <v>400000</v>
      </c>
      <c r="E49" s="137">
        <v>271000</v>
      </c>
      <c r="F49" s="137">
        <v>17000</v>
      </c>
      <c r="G49" s="157"/>
      <c r="H49" s="157"/>
      <c r="I49" s="157"/>
      <c r="J49" s="157"/>
      <c r="K49" s="157"/>
      <c r="L49" s="157"/>
      <c r="M49" s="157"/>
      <c r="N49" s="142">
        <f t="shared" si="1"/>
        <v>400000</v>
      </c>
      <c r="O49" s="89">
        <f t="shared" si="2"/>
        <v>400000</v>
      </c>
      <c r="P49" s="167"/>
      <c r="Q49" s="167"/>
      <c r="R49" s="167"/>
      <c r="S49" s="167"/>
    </row>
    <row r="50" spans="1:19" s="48" customFormat="1" ht="120">
      <c r="A50" s="66" t="s">
        <v>270</v>
      </c>
      <c r="B50" s="99" t="s">
        <v>271</v>
      </c>
      <c r="C50" s="140">
        <f t="shared" si="12"/>
        <v>36930</v>
      </c>
      <c r="D50" s="137">
        <v>36930</v>
      </c>
      <c r="E50" s="157"/>
      <c r="F50" s="157"/>
      <c r="G50" s="157"/>
      <c r="H50" s="157"/>
      <c r="I50" s="157"/>
      <c r="J50" s="157"/>
      <c r="K50" s="157"/>
      <c r="L50" s="157"/>
      <c r="M50" s="157"/>
      <c r="N50" s="142">
        <f t="shared" si="1"/>
        <v>36930</v>
      </c>
      <c r="O50" s="89">
        <f t="shared" si="2"/>
        <v>36930</v>
      </c>
      <c r="P50" s="167"/>
      <c r="Q50" s="167"/>
      <c r="R50" s="167"/>
      <c r="S50" s="167"/>
    </row>
    <row r="51" spans="1:15" ht="16.5">
      <c r="A51" s="66" t="s">
        <v>53</v>
      </c>
      <c r="B51" s="98" t="s">
        <v>103</v>
      </c>
      <c r="C51" s="140">
        <f t="shared" si="12"/>
        <v>72241600</v>
      </c>
      <c r="D51" s="147">
        <v>71286600</v>
      </c>
      <c r="E51" s="147">
        <v>39000000</v>
      </c>
      <c r="F51" s="147">
        <v>5308400</v>
      </c>
      <c r="G51" s="147">
        <v>955000</v>
      </c>
      <c r="H51" s="135">
        <f>SUM(I51,L51)</f>
        <v>215000</v>
      </c>
      <c r="I51" s="147">
        <v>215000</v>
      </c>
      <c r="J51" s="147">
        <v>23350</v>
      </c>
      <c r="K51" s="147">
        <v>111200</v>
      </c>
      <c r="L51" s="147"/>
      <c r="M51" s="127"/>
      <c r="N51" s="142">
        <f t="shared" si="1"/>
        <v>72456600</v>
      </c>
      <c r="O51" s="89">
        <f t="shared" si="2"/>
        <v>72456600</v>
      </c>
    </row>
    <row r="52" spans="1:15" ht="30">
      <c r="A52" s="66" t="s">
        <v>54</v>
      </c>
      <c r="B52" s="99" t="s">
        <v>89</v>
      </c>
      <c r="C52" s="140">
        <f t="shared" si="12"/>
        <v>106788800</v>
      </c>
      <c r="D52" s="147">
        <v>104681100</v>
      </c>
      <c r="E52" s="147">
        <v>59221200</v>
      </c>
      <c r="F52" s="147">
        <v>8690800</v>
      </c>
      <c r="G52" s="147">
        <v>2107700</v>
      </c>
      <c r="H52" s="135">
        <f>SUM(I52,L52)</f>
        <v>1026500</v>
      </c>
      <c r="I52" s="147">
        <v>853300</v>
      </c>
      <c r="J52" s="147">
        <v>105000</v>
      </c>
      <c r="K52" s="147">
        <v>38500</v>
      </c>
      <c r="L52" s="147">
        <v>173200</v>
      </c>
      <c r="M52" s="127"/>
      <c r="N52" s="142">
        <f t="shared" si="1"/>
        <v>107815300</v>
      </c>
      <c r="O52" s="89">
        <f t="shared" si="2"/>
        <v>107815300</v>
      </c>
    </row>
    <row r="53" spans="1:15" ht="16.5">
      <c r="A53" s="66" t="s">
        <v>182</v>
      </c>
      <c r="B53" s="99" t="s">
        <v>183</v>
      </c>
      <c r="C53" s="140">
        <f>SUM(D53,G53)</f>
        <v>6699900</v>
      </c>
      <c r="D53" s="141">
        <v>6699900</v>
      </c>
      <c r="E53" s="141">
        <v>3700000</v>
      </c>
      <c r="F53" s="141">
        <v>540100</v>
      </c>
      <c r="G53" s="141"/>
      <c r="H53" s="135"/>
      <c r="I53" s="141"/>
      <c r="J53" s="141"/>
      <c r="K53" s="141"/>
      <c r="L53" s="141"/>
      <c r="M53" s="141"/>
      <c r="N53" s="142">
        <f t="shared" si="1"/>
        <v>6699900</v>
      </c>
      <c r="O53" s="89">
        <f t="shared" si="2"/>
        <v>6699900</v>
      </c>
    </row>
    <row r="54" spans="1:15" ht="30">
      <c r="A54" s="66" t="s">
        <v>55</v>
      </c>
      <c r="B54" s="99" t="s">
        <v>9</v>
      </c>
      <c r="C54" s="140">
        <f>SUM(D54,G54)</f>
        <v>1174800</v>
      </c>
      <c r="D54" s="141">
        <v>1174800</v>
      </c>
      <c r="E54" s="141">
        <v>685100</v>
      </c>
      <c r="F54" s="141">
        <v>85500</v>
      </c>
      <c r="G54" s="141"/>
      <c r="H54" s="135">
        <f>SUM(I54,L54)</f>
        <v>0</v>
      </c>
      <c r="I54" s="141"/>
      <c r="J54" s="141"/>
      <c r="K54" s="141"/>
      <c r="L54" s="141"/>
      <c r="M54" s="141"/>
      <c r="N54" s="142">
        <f t="shared" si="1"/>
        <v>1174800</v>
      </c>
      <c r="O54" s="89">
        <f t="shared" si="2"/>
        <v>1174800</v>
      </c>
    </row>
    <row r="55" spans="1:15" ht="16.5">
      <c r="A55" s="66" t="s">
        <v>56</v>
      </c>
      <c r="B55" s="99" t="s">
        <v>83</v>
      </c>
      <c r="C55" s="140">
        <f t="shared" si="12"/>
        <v>6843100</v>
      </c>
      <c r="D55" s="141">
        <v>6793100</v>
      </c>
      <c r="E55" s="141">
        <v>4161000</v>
      </c>
      <c r="F55" s="141">
        <v>647900</v>
      </c>
      <c r="G55" s="141">
        <v>50000</v>
      </c>
      <c r="H55" s="135">
        <f>SUM(I55,L55)</f>
        <v>0</v>
      </c>
      <c r="I55" s="141"/>
      <c r="J55" s="141"/>
      <c r="K55" s="141"/>
      <c r="L55" s="141"/>
      <c r="M55" s="141"/>
      <c r="N55" s="142">
        <f t="shared" si="1"/>
        <v>6843100</v>
      </c>
      <c r="O55" s="89">
        <f t="shared" si="2"/>
        <v>6843100</v>
      </c>
    </row>
    <row r="56" spans="1:15" ht="16.5">
      <c r="A56" s="66" t="s">
        <v>57</v>
      </c>
      <c r="B56" s="99" t="s">
        <v>84</v>
      </c>
      <c r="C56" s="140">
        <f t="shared" si="12"/>
        <v>4196800</v>
      </c>
      <c r="D56" s="134">
        <v>4126800</v>
      </c>
      <c r="E56" s="134">
        <v>2300000</v>
      </c>
      <c r="F56" s="134">
        <v>374200</v>
      </c>
      <c r="G56" s="134">
        <v>70000</v>
      </c>
      <c r="H56" s="135">
        <f>SUM(I56,L56)</f>
        <v>250000</v>
      </c>
      <c r="I56" s="147">
        <v>230000</v>
      </c>
      <c r="J56" s="147"/>
      <c r="K56" s="147">
        <v>41000</v>
      </c>
      <c r="L56" s="147">
        <v>20000</v>
      </c>
      <c r="M56" s="147"/>
      <c r="N56" s="142">
        <f t="shared" si="1"/>
        <v>4446800</v>
      </c>
      <c r="O56" s="89">
        <f t="shared" si="2"/>
        <v>4446800</v>
      </c>
    </row>
    <row r="57" spans="1:15" ht="45">
      <c r="A57" s="66" t="s">
        <v>58</v>
      </c>
      <c r="B57" s="99" t="s">
        <v>334</v>
      </c>
      <c r="C57" s="140">
        <f aca="true" t="shared" si="14" ref="C57:C74">SUM(D57,G57)</f>
        <v>662200</v>
      </c>
      <c r="D57" s="141">
        <v>662200</v>
      </c>
      <c r="E57" s="141">
        <v>436100</v>
      </c>
      <c r="F57" s="141">
        <v>24200</v>
      </c>
      <c r="G57" s="141"/>
      <c r="H57" s="135">
        <f aca="true" t="shared" si="15" ref="H57:H72">SUM(I57,L57)</f>
        <v>0</v>
      </c>
      <c r="I57" s="141"/>
      <c r="J57" s="141"/>
      <c r="K57" s="141"/>
      <c r="L57" s="141"/>
      <c r="M57" s="141"/>
      <c r="N57" s="142">
        <f t="shared" si="1"/>
        <v>662200</v>
      </c>
      <c r="O57" s="89">
        <f t="shared" si="2"/>
        <v>662200</v>
      </c>
    </row>
    <row r="58" spans="1:15" ht="30">
      <c r="A58" s="66" t="s">
        <v>59</v>
      </c>
      <c r="B58" s="99" t="s">
        <v>141</v>
      </c>
      <c r="C58" s="140">
        <f t="shared" si="14"/>
        <v>1133000</v>
      </c>
      <c r="D58" s="141">
        <v>1128000</v>
      </c>
      <c r="E58" s="141">
        <v>724000</v>
      </c>
      <c r="F58" s="141">
        <v>61600</v>
      </c>
      <c r="G58" s="141">
        <v>5000</v>
      </c>
      <c r="H58" s="135">
        <f t="shared" si="15"/>
        <v>1200000</v>
      </c>
      <c r="I58" s="141">
        <v>1159500</v>
      </c>
      <c r="J58" s="141">
        <v>570000</v>
      </c>
      <c r="K58" s="141">
        <v>30000</v>
      </c>
      <c r="L58" s="141">
        <v>40500</v>
      </c>
      <c r="M58" s="141"/>
      <c r="N58" s="142">
        <f t="shared" si="1"/>
        <v>2333000</v>
      </c>
      <c r="O58" s="89">
        <f t="shared" si="2"/>
        <v>2333000</v>
      </c>
    </row>
    <row r="59" spans="1:15" ht="30">
      <c r="A59" s="66" t="s">
        <v>60</v>
      </c>
      <c r="B59" s="99" t="s">
        <v>10</v>
      </c>
      <c r="C59" s="140">
        <f t="shared" si="14"/>
        <v>489300</v>
      </c>
      <c r="D59" s="141">
        <v>484300</v>
      </c>
      <c r="E59" s="141">
        <v>286400</v>
      </c>
      <c r="F59" s="141">
        <v>47900</v>
      </c>
      <c r="G59" s="141">
        <v>5000</v>
      </c>
      <c r="H59" s="135">
        <f t="shared" si="15"/>
        <v>0</v>
      </c>
      <c r="I59" s="141"/>
      <c r="J59" s="141"/>
      <c r="K59" s="141"/>
      <c r="L59" s="141"/>
      <c r="M59" s="141"/>
      <c r="N59" s="142">
        <f t="shared" si="1"/>
        <v>489300</v>
      </c>
      <c r="O59" s="89">
        <f t="shared" si="2"/>
        <v>489300</v>
      </c>
    </row>
    <row r="60" spans="1:15" ht="16.5">
      <c r="A60" s="66" t="s">
        <v>61</v>
      </c>
      <c r="B60" s="99" t="s">
        <v>62</v>
      </c>
      <c r="C60" s="140">
        <f t="shared" si="14"/>
        <v>1985800</v>
      </c>
      <c r="D60" s="141">
        <v>1985800</v>
      </c>
      <c r="E60" s="141">
        <v>1350800</v>
      </c>
      <c r="F60" s="141">
        <v>50200</v>
      </c>
      <c r="G60" s="141"/>
      <c r="H60" s="135">
        <f t="shared" si="15"/>
        <v>0</v>
      </c>
      <c r="I60" s="141"/>
      <c r="J60" s="141"/>
      <c r="K60" s="141"/>
      <c r="L60" s="141"/>
      <c r="M60" s="141"/>
      <c r="N60" s="142">
        <f t="shared" si="1"/>
        <v>1985800</v>
      </c>
      <c r="O60" s="89">
        <f t="shared" si="2"/>
        <v>1985800</v>
      </c>
    </row>
    <row r="61" spans="1:15" ht="17.25" customHeight="1">
      <c r="A61" s="66" t="s">
        <v>63</v>
      </c>
      <c r="B61" s="99" t="s">
        <v>325</v>
      </c>
      <c r="C61" s="140">
        <f t="shared" si="14"/>
        <v>9639000</v>
      </c>
      <c r="D61" s="141">
        <f>D62+D63+D64+D65+D66+D67+D68+D69</f>
        <v>9455000</v>
      </c>
      <c r="E61" s="141">
        <f aca="true" t="shared" si="16" ref="E61:M61">E62+E63+E64+E65+E66+E67+E68+E69</f>
        <v>5378900</v>
      </c>
      <c r="F61" s="141">
        <f t="shared" si="16"/>
        <v>279400</v>
      </c>
      <c r="G61" s="141">
        <f t="shared" si="16"/>
        <v>184000</v>
      </c>
      <c r="H61" s="164">
        <f t="shared" si="16"/>
        <v>600</v>
      </c>
      <c r="I61" s="141">
        <f t="shared" si="16"/>
        <v>600</v>
      </c>
      <c r="J61" s="141">
        <f t="shared" si="16"/>
        <v>0</v>
      </c>
      <c r="K61" s="141">
        <f t="shared" si="16"/>
        <v>0</v>
      </c>
      <c r="L61" s="141">
        <f t="shared" si="16"/>
        <v>0</v>
      </c>
      <c r="M61" s="141">
        <f t="shared" si="16"/>
        <v>0</v>
      </c>
      <c r="N61" s="142">
        <f t="shared" si="1"/>
        <v>9639600</v>
      </c>
      <c r="O61" s="89">
        <f t="shared" si="2"/>
        <v>9639600</v>
      </c>
    </row>
    <row r="62" spans="1:15" ht="30">
      <c r="A62" s="66"/>
      <c r="B62" s="99" t="s">
        <v>245</v>
      </c>
      <c r="C62" s="140">
        <f t="shared" si="14"/>
        <v>2606200</v>
      </c>
      <c r="D62" s="141">
        <v>2606200</v>
      </c>
      <c r="E62" s="141">
        <v>1795000</v>
      </c>
      <c r="F62" s="141">
        <v>66900</v>
      </c>
      <c r="G62" s="141"/>
      <c r="H62" s="135">
        <f t="shared" si="15"/>
        <v>0</v>
      </c>
      <c r="I62" s="141"/>
      <c r="J62" s="141"/>
      <c r="K62" s="141"/>
      <c r="L62" s="141"/>
      <c r="M62" s="141"/>
      <c r="N62" s="142">
        <f t="shared" si="1"/>
        <v>2606200</v>
      </c>
      <c r="O62" s="89">
        <f t="shared" si="2"/>
        <v>2606200</v>
      </c>
    </row>
    <row r="63" spans="1:15" ht="16.5">
      <c r="A63" s="66"/>
      <c r="B63" s="99" t="s">
        <v>142</v>
      </c>
      <c r="C63" s="140">
        <f t="shared" si="14"/>
        <v>354800</v>
      </c>
      <c r="D63" s="141">
        <v>354800</v>
      </c>
      <c r="E63" s="141">
        <v>229700</v>
      </c>
      <c r="F63" s="141">
        <v>17600</v>
      </c>
      <c r="G63" s="141"/>
      <c r="H63" s="135">
        <f t="shared" si="15"/>
        <v>0</v>
      </c>
      <c r="I63" s="141"/>
      <c r="J63" s="141"/>
      <c r="K63" s="141"/>
      <c r="L63" s="141"/>
      <c r="M63" s="141"/>
      <c r="N63" s="142">
        <f t="shared" si="1"/>
        <v>354800</v>
      </c>
      <c r="O63" s="89">
        <f t="shared" si="2"/>
        <v>354800</v>
      </c>
    </row>
    <row r="64" spans="1:15" ht="30">
      <c r="A64" s="66"/>
      <c r="B64" s="99" t="s">
        <v>246</v>
      </c>
      <c r="C64" s="140">
        <f t="shared" si="14"/>
        <v>1264800</v>
      </c>
      <c r="D64" s="141">
        <v>1264800</v>
      </c>
      <c r="E64" s="141">
        <v>818500</v>
      </c>
      <c r="F64" s="141">
        <v>55500</v>
      </c>
      <c r="G64" s="141"/>
      <c r="H64" s="135">
        <f t="shared" si="15"/>
        <v>0</v>
      </c>
      <c r="I64" s="141"/>
      <c r="J64" s="141"/>
      <c r="K64" s="141"/>
      <c r="L64" s="141"/>
      <c r="M64" s="141"/>
      <c r="N64" s="142">
        <f t="shared" si="1"/>
        <v>1264800</v>
      </c>
      <c r="O64" s="89">
        <f t="shared" si="2"/>
        <v>1264800</v>
      </c>
    </row>
    <row r="65" spans="1:15" ht="16.5">
      <c r="A65" s="66"/>
      <c r="B65" s="99" t="s">
        <v>143</v>
      </c>
      <c r="C65" s="140">
        <f t="shared" si="14"/>
        <v>1913800</v>
      </c>
      <c r="D65" s="141">
        <v>1731800</v>
      </c>
      <c r="E65" s="141">
        <v>980000</v>
      </c>
      <c r="F65" s="141">
        <v>37000</v>
      </c>
      <c r="G65" s="141">
        <v>182000</v>
      </c>
      <c r="H65" s="135">
        <f t="shared" si="15"/>
        <v>0</v>
      </c>
      <c r="I65" s="141"/>
      <c r="J65" s="141"/>
      <c r="K65" s="141"/>
      <c r="L65" s="141"/>
      <c r="M65" s="141"/>
      <c r="N65" s="142">
        <f t="shared" si="1"/>
        <v>1913800</v>
      </c>
      <c r="O65" s="89">
        <f t="shared" si="2"/>
        <v>1913800</v>
      </c>
    </row>
    <row r="66" spans="1:15" ht="30">
      <c r="A66" s="66"/>
      <c r="B66" s="99" t="s">
        <v>144</v>
      </c>
      <c r="C66" s="140">
        <f t="shared" si="14"/>
        <v>120000</v>
      </c>
      <c r="D66" s="141">
        <v>120000</v>
      </c>
      <c r="E66" s="141"/>
      <c r="F66" s="141"/>
      <c r="G66" s="141"/>
      <c r="H66" s="135">
        <f t="shared" si="15"/>
        <v>0</v>
      </c>
      <c r="I66" s="141"/>
      <c r="J66" s="141"/>
      <c r="K66" s="141"/>
      <c r="L66" s="141"/>
      <c r="M66" s="141"/>
      <c r="N66" s="142">
        <f t="shared" si="1"/>
        <v>120000</v>
      </c>
      <c r="O66" s="89">
        <f t="shared" si="2"/>
        <v>120000</v>
      </c>
    </row>
    <row r="67" spans="1:15" ht="45">
      <c r="A67" s="66"/>
      <c r="B67" s="99" t="s">
        <v>247</v>
      </c>
      <c r="C67" s="140">
        <f t="shared" si="14"/>
        <v>761600</v>
      </c>
      <c r="D67" s="141">
        <v>761600</v>
      </c>
      <c r="E67" s="141">
        <v>501800</v>
      </c>
      <c r="F67" s="141">
        <v>33400</v>
      </c>
      <c r="G67" s="141"/>
      <c r="H67" s="135">
        <f t="shared" si="15"/>
        <v>0</v>
      </c>
      <c r="I67" s="141"/>
      <c r="J67" s="141"/>
      <c r="K67" s="141"/>
      <c r="L67" s="141"/>
      <c r="M67" s="141"/>
      <c r="N67" s="142">
        <f t="shared" si="1"/>
        <v>761600</v>
      </c>
      <c r="O67" s="89">
        <f t="shared" si="2"/>
        <v>761600</v>
      </c>
    </row>
    <row r="68" spans="1:15" ht="16.5">
      <c r="A68" s="66"/>
      <c r="B68" s="99" t="s">
        <v>145</v>
      </c>
      <c r="C68" s="140">
        <f t="shared" si="14"/>
        <v>781900</v>
      </c>
      <c r="D68" s="141">
        <v>779900</v>
      </c>
      <c r="E68" s="141">
        <v>473900</v>
      </c>
      <c r="F68" s="141">
        <v>39000</v>
      </c>
      <c r="G68" s="141">
        <v>2000</v>
      </c>
      <c r="H68" s="135">
        <f t="shared" si="15"/>
        <v>600</v>
      </c>
      <c r="I68" s="141">
        <v>600</v>
      </c>
      <c r="J68" s="141"/>
      <c r="K68" s="141"/>
      <c r="L68" s="141"/>
      <c r="M68" s="141"/>
      <c r="N68" s="142">
        <f t="shared" si="1"/>
        <v>782500</v>
      </c>
      <c r="O68" s="89">
        <f t="shared" si="2"/>
        <v>782500</v>
      </c>
    </row>
    <row r="69" spans="1:15" ht="30">
      <c r="A69" s="66"/>
      <c r="B69" s="99" t="s">
        <v>326</v>
      </c>
      <c r="C69" s="140">
        <f t="shared" si="14"/>
        <v>1835900</v>
      </c>
      <c r="D69" s="141">
        <v>1835900</v>
      </c>
      <c r="E69" s="141">
        <v>580000</v>
      </c>
      <c r="F69" s="141">
        <v>30000</v>
      </c>
      <c r="G69" s="141"/>
      <c r="H69" s="135">
        <f t="shared" si="15"/>
        <v>0</v>
      </c>
      <c r="I69" s="141"/>
      <c r="J69" s="141"/>
      <c r="K69" s="141"/>
      <c r="L69" s="141"/>
      <c r="M69" s="141"/>
      <c r="N69" s="142">
        <f t="shared" si="1"/>
        <v>1835900</v>
      </c>
      <c r="O69" s="89">
        <f t="shared" si="2"/>
        <v>1835900</v>
      </c>
    </row>
    <row r="70" spans="1:15" ht="45">
      <c r="A70" s="66" t="s">
        <v>64</v>
      </c>
      <c r="B70" s="99" t="s">
        <v>65</v>
      </c>
      <c r="C70" s="140">
        <f t="shared" si="14"/>
        <v>248400</v>
      </c>
      <c r="D70" s="141">
        <v>248400</v>
      </c>
      <c r="E70" s="141">
        <v>163500</v>
      </c>
      <c r="F70" s="141">
        <v>11300</v>
      </c>
      <c r="G70" s="141"/>
      <c r="H70" s="135">
        <f t="shared" si="15"/>
        <v>0</v>
      </c>
      <c r="I70" s="141"/>
      <c r="J70" s="141"/>
      <c r="K70" s="141"/>
      <c r="L70" s="141"/>
      <c r="M70" s="141"/>
      <c r="N70" s="142">
        <f t="shared" si="1"/>
        <v>248400</v>
      </c>
      <c r="O70" s="89">
        <f t="shared" si="2"/>
        <v>248400</v>
      </c>
    </row>
    <row r="71" spans="1:15" ht="16.5">
      <c r="A71" s="66" t="s">
        <v>66</v>
      </c>
      <c r="B71" s="99" t="s">
        <v>67</v>
      </c>
      <c r="C71" s="140">
        <f t="shared" si="14"/>
        <v>306400</v>
      </c>
      <c r="D71" s="141">
        <v>306400</v>
      </c>
      <c r="E71" s="141">
        <v>224900</v>
      </c>
      <c r="F71" s="141"/>
      <c r="G71" s="141"/>
      <c r="H71" s="135">
        <f t="shared" si="15"/>
        <v>0</v>
      </c>
      <c r="I71" s="141"/>
      <c r="J71" s="141"/>
      <c r="K71" s="141"/>
      <c r="L71" s="141"/>
      <c r="M71" s="141"/>
      <c r="N71" s="142">
        <f t="shared" si="1"/>
        <v>306400</v>
      </c>
      <c r="O71" s="89">
        <f aca="true" t="shared" si="17" ref="O71:O134">C71+H71</f>
        <v>306400</v>
      </c>
    </row>
    <row r="72" spans="1:31" ht="45">
      <c r="A72" s="66" t="s">
        <v>178</v>
      </c>
      <c r="B72" s="99" t="s">
        <v>314</v>
      </c>
      <c r="C72" s="140">
        <f t="shared" si="14"/>
        <v>5320600</v>
      </c>
      <c r="D72" s="141">
        <v>5320600</v>
      </c>
      <c r="E72" s="141"/>
      <c r="F72" s="141"/>
      <c r="G72" s="141"/>
      <c r="H72" s="135">
        <f t="shared" si="15"/>
        <v>0</v>
      </c>
      <c r="I72" s="141"/>
      <c r="J72" s="141"/>
      <c r="K72" s="141"/>
      <c r="L72" s="141"/>
      <c r="M72" s="141"/>
      <c r="N72" s="142">
        <f t="shared" si="1"/>
        <v>5320600</v>
      </c>
      <c r="O72" s="89">
        <f t="shared" si="17"/>
        <v>5320600</v>
      </c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20">
      <c r="A73" s="66" t="s">
        <v>272</v>
      </c>
      <c r="B73" s="99" t="s">
        <v>271</v>
      </c>
      <c r="C73" s="140">
        <f t="shared" si="14"/>
        <v>55100</v>
      </c>
      <c r="D73" s="141">
        <v>55100</v>
      </c>
      <c r="E73" s="141"/>
      <c r="F73" s="141"/>
      <c r="G73" s="141"/>
      <c r="H73" s="135"/>
      <c r="I73" s="141"/>
      <c r="J73" s="141"/>
      <c r="K73" s="141"/>
      <c r="L73" s="141"/>
      <c r="M73" s="141"/>
      <c r="N73" s="142">
        <f t="shared" si="1"/>
        <v>55100</v>
      </c>
      <c r="O73" s="89">
        <f t="shared" si="17"/>
        <v>55100</v>
      </c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6.5">
      <c r="A74" s="66" t="s">
        <v>35</v>
      </c>
      <c r="B74" s="99" t="s">
        <v>90</v>
      </c>
      <c r="C74" s="140">
        <f t="shared" si="14"/>
        <v>674400</v>
      </c>
      <c r="D74" s="141">
        <v>609400</v>
      </c>
      <c r="E74" s="141">
        <v>369400</v>
      </c>
      <c r="F74" s="141">
        <v>32100</v>
      </c>
      <c r="G74" s="141">
        <v>65000</v>
      </c>
      <c r="H74" s="135">
        <f>SUM(I74,L74)</f>
        <v>0</v>
      </c>
      <c r="I74" s="141"/>
      <c r="J74" s="141"/>
      <c r="K74" s="141"/>
      <c r="L74" s="141"/>
      <c r="M74" s="141"/>
      <c r="N74" s="142">
        <f t="shared" si="1"/>
        <v>674400</v>
      </c>
      <c r="O74" s="89">
        <f t="shared" si="17"/>
        <v>674400</v>
      </c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s="48" customFormat="1" ht="47.25">
      <c r="A75" s="64" t="s">
        <v>168</v>
      </c>
      <c r="B75" s="52" t="s">
        <v>265</v>
      </c>
      <c r="C75" s="130">
        <f>C76+C84+C85+C86+C87+C88+C89+C90+C92+C93</f>
        <v>31307100</v>
      </c>
      <c r="D75" s="131">
        <f>D76+D84+D85+D86+D87+D88+D89+D90+D92+D93</f>
        <v>31307100</v>
      </c>
      <c r="E75" s="131">
        <f>E76+E84+E85+E86+E87+E88+E89+E90+E92+E93</f>
        <v>13780900</v>
      </c>
      <c r="F75" s="131">
        <f aca="true" t="shared" si="18" ref="F75:L75">F76+F84+F85+F86+F87+F88+F89+F90+F92+F93</f>
        <v>3498500</v>
      </c>
      <c r="G75" s="131">
        <f t="shared" si="18"/>
        <v>0</v>
      </c>
      <c r="H75" s="131">
        <f t="shared" si="18"/>
        <v>5533600</v>
      </c>
      <c r="I75" s="131">
        <f t="shared" si="18"/>
        <v>5054100</v>
      </c>
      <c r="J75" s="131">
        <f t="shared" si="18"/>
        <v>0</v>
      </c>
      <c r="K75" s="131">
        <f t="shared" si="18"/>
        <v>0</v>
      </c>
      <c r="L75" s="131">
        <f t="shared" si="18"/>
        <v>479500</v>
      </c>
      <c r="M75" s="131">
        <f>M76+M84+M85+M86+M87+M88+M89+M90+M92+M93</f>
        <v>0</v>
      </c>
      <c r="N75" s="132">
        <f>C75+H75</f>
        <v>36840700</v>
      </c>
      <c r="O75" s="89">
        <f t="shared" si="17"/>
        <v>36840700</v>
      </c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</row>
    <row r="76" spans="1:31" ht="30">
      <c r="A76" s="66" t="s">
        <v>23</v>
      </c>
      <c r="B76" s="100" t="s">
        <v>154</v>
      </c>
      <c r="C76" s="179">
        <f>C77+C78+C82</f>
        <v>1616400</v>
      </c>
      <c r="D76" s="152">
        <f>D77+D78+D82</f>
        <v>1616400</v>
      </c>
      <c r="E76" s="152">
        <f>E77+E78+E82</f>
        <v>0</v>
      </c>
      <c r="F76" s="135"/>
      <c r="G76" s="135">
        <f>G77+G78+G82</f>
        <v>0</v>
      </c>
      <c r="H76" s="141"/>
      <c r="I76" s="135">
        <f>I77+I78+I82</f>
        <v>0</v>
      </c>
      <c r="J76" s="135">
        <f>J77+J78+J82</f>
        <v>0</v>
      </c>
      <c r="K76" s="135">
        <f>K77+K78+K82</f>
        <v>0</v>
      </c>
      <c r="L76" s="135">
        <f>L77+L78+L82</f>
        <v>0</v>
      </c>
      <c r="M76" s="135">
        <f>M77+M78+M82</f>
        <v>0</v>
      </c>
      <c r="N76" s="142">
        <f t="shared" si="1"/>
        <v>1616400</v>
      </c>
      <c r="O76" s="89">
        <f t="shared" si="17"/>
        <v>1616400</v>
      </c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30">
      <c r="A77" s="66"/>
      <c r="B77" s="100" t="s">
        <v>327</v>
      </c>
      <c r="C77" s="179">
        <f>SUM(D77,G77)</f>
        <v>250000</v>
      </c>
      <c r="D77" s="152">
        <v>250000</v>
      </c>
      <c r="E77" s="148"/>
      <c r="F77" s="148"/>
      <c r="G77" s="148"/>
      <c r="H77" s="141"/>
      <c r="I77" s="148"/>
      <c r="J77" s="148"/>
      <c r="K77" s="148"/>
      <c r="L77" s="148"/>
      <c r="M77" s="148"/>
      <c r="N77" s="142">
        <f t="shared" si="1"/>
        <v>250000</v>
      </c>
      <c r="O77" s="89">
        <f t="shared" si="17"/>
        <v>250000</v>
      </c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30">
      <c r="A78" s="66"/>
      <c r="B78" s="101" t="s">
        <v>254</v>
      </c>
      <c r="C78" s="150">
        <f aca="true" t="shared" si="19" ref="C78:H78">C79+C80+C81</f>
        <v>309400</v>
      </c>
      <c r="D78" s="147">
        <f t="shared" si="19"/>
        <v>309400</v>
      </c>
      <c r="E78" s="147">
        <f t="shared" si="19"/>
        <v>0</v>
      </c>
      <c r="F78" s="127">
        <f t="shared" si="19"/>
        <v>0</v>
      </c>
      <c r="G78" s="127">
        <f t="shared" si="19"/>
        <v>0</v>
      </c>
      <c r="H78" s="127">
        <f t="shared" si="19"/>
        <v>0</v>
      </c>
      <c r="I78" s="148">
        <f>SUM(I79:I80)</f>
        <v>0</v>
      </c>
      <c r="J78" s="148">
        <f>SUM(J79:J80)</f>
        <v>0</v>
      </c>
      <c r="K78" s="148">
        <f>SUM(K79:K80)</f>
        <v>0</v>
      </c>
      <c r="L78" s="148">
        <f>SUM(L79:L80)</f>
        <v>0</v>
      </c>
      <c r="M78" s="148">
        <f>SUM(M79:M80)</f>
        <v>0</v>
      </c>
      <c r="N78" s="142">
        <f t="shared" si="1"/>
        <v>309400</v>
      </c>
      <c r="O78" s="89">
        <f t="shared" si="17"/>
        <v>309400</v>
      </c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20.25" customHeight="1">
      <c r="A79" s="66" t="s">
        <v>255</v>
      </c>
      <c r="B79" s="101" t="s">
        <v>155</v>
      </c>
      <c r="C79" s="150">
        <f>D79+G79</f>
        <v>204900</v>
      </c>
      <c r="D79" s="152">
        <v>204900</v>
      </c>
      <c r="E79" s="148"/>
      <c r="F79" s="148"/>
      <c r="G79" s="148"/>
      <c r="H79" s="135"/>
      <c r="I79" s="148"/>
      <c r="J79" s="148"/>
      <c r="K79" s="148"/>
      <c r="L79" s="148"/>
      <c r="M79" s="148"/>
      <c r="N79" s="142">
        <f t="shared" si="1"/>
        <v>204900</v>
      </c>
      <c r="O79" s="89">
        <f t="shared" si="17"/>
        <v>204900</v>
      </c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30">
      <c r="A80" s="66"/>
      <c r="B80" s="101" t="s">
        <v>156</v>
      </c>
      <c r="C80" s="150">
        <f>D80+G80</f>
        <v>77500</v>
      </c>
      <c r="D80" s="152">
        <v>77500</v>
      </c>
      <c r="E80" s="148"/>
      <c r="F80" s="148"/>
      <c r="G80" s="148"/>
      <c r="H80" s="151">
        <f aca="true" t="shared" si="20" ref="H80:H86">SUM(I80,L80)</f>
        <v>0</v>
      </c>
      <c r="I80" s="148"/>
      <c r="J80" s="148"/>
      <c r="K80" s="148"/>
      <c r="L80" s="148"/>
      <c r="M80" s="148"/>
      <c r="N80" s="142">
        <f t="shared" si="1"/>
        <v>77500</v>
      </c>
      <c r="O80" s="89">
        <f t="shared" si="17"/>
        <v>77500</v>
      </c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78.75" customHeight="1">
      <c r="A81" s="66"/>
      <c r="B81" s="101" t="s">
        <v>306</v>
      </c>
      <c r="C81" s="150">
        <f>D81+G81</f>
        <v>27000</v>
      </c>
      <c r="D81" s="152">
        <v>27000</v>
      </c>
      <c r="E81" s="148"/>
      <c r="F81" s="148"/>
      <c r="G81" s="148"/>
      <c r="H81" s="151"/>
      <c r="I81" s="148"/>
      <c r="J81" s="148"/>
      <c r="K81" s="148"/>
      <c r="L81" s="148"/>
      <c r="M81" s="148"/>
      <c r="N81" s="142">
        <f t="shared" si="1"/>
        <v>27000</v>
      </c>
      <c r="O81" s="89">
        <f t="shared" si="17"/>
        <v>27000</v>
      </c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8.75" customHeight="1">
      <c r="A82" s="66"/>
      <c r="B82" s="100" t="s">
        <v>157</v>
      </c>
      <c r="C82" s="140">
        <f>D82+G82</f>
        <v>1057000</v>
      </c>
      <c r="D82" s="152">
        <v>1057000</v>
      </c>
      <c r="E82" s="148"/>
      <c r="F82" s="148"/>
      <c r="G82" s="148">
        <f>G83</f>
        <v>0</v>
      </c>
      <c r="H82" s="148">
        <f aca="true" t="shared" si="21" ref="H82:M82">H83</f>
        <v>0</v>
      </c>
      <c r="I82" s="148">
        <f t="shared" si="21"/>
        <v>0</v>
      </c>
      <c r="J82" s="148">
        <f t="shared" si="21"/>
        <v>0</v>
      </c>
      <c r="K82" s="148">
        <f t="shared" si="21"/>
        <v>0</v>
      </c>
      <c r="L82" s="148">
        <f t="shared" si="21"/>
        <v>0</v>
      </c>
      <c r="M82" s="148">
        <f t="shared" si="21"/>
        <v>0</v>
      </c>
      <c r="N82" s="142">
        <f t="shared" si="1"/>
        <v>1057000</v>
      </c>
      <c r="O82" s="89">
        <f t="shared" si="17"/>
        <v>1057000</v>
      </c>
      <c r="P82" s="24"/>
      <c r="Q82" s="23"/>
      <c r="R82" s="25"/>
      <c r="S82" s="25"/>
      <c r="T82" s="25"/>
      <c r="U82" s="25"/>
      <c r="V82" s="23"/>
      <c r="W82" s="25"/>
      <c r="X82" s="25"/>
      <c r="Y82" s="25"/>
      <c r="Z82" s="25"/>
      <c r="AA82" s="25"/>
      <c r="AB82" s="23"/>
      <c r="AC82" s="1"/>
      <c r="AD82" s="1"/>
      <c r="AE82" s="1"/>
    </row>
    <row r="83" spans="1:31" ht="30">
      <c r="A83" s="66" t="s">
        <v>255</v>
      </c>
      <c r="B83" s="100" t="s">
        <v>315</v>
      </c>
      <c r="C83" s="140">
        <f>SUM(D83,G83)</f>
        <v>757000</v>
      </c>
      <c r="D83" s="152">
        <v>757000</v>
      </c>
      <c r="E83" s="148"/>
      <c r="F83" s="148"/>
      <c r="G83" s="148"/>
      <c r="H83" s="151">
        <f t="shared" si="20"/>
        <v>0</v>
      </c>
      <c r="I83" s="148"/>
      <c r="J83" s="148"/>
      <c r="K83" s="148"/>
      <c r="L83" s="148"/>
      <c r="M83" s="148"/>
      <c r="N83" s="142">
        <f t="shared" si="1"/>
        <v>757000</v>
      </c>
      <c r="O83" s="89">
        <f t="shared" si="17"/>
        <v>757000</v>
      </c>
      <c r="P83" s="24"/>
      <c r="Q83" s="23"/>
      <c r="R83" s="25"/>
      <c r="S83" s="25"/>
      <c r="T83" s="25"/>
      <c r="U83" s="25"/>
      <c r="V83" s="23"/>
      <c r="W83" s="25"/>
      <c r="X83" s="25"/>
      <c r="Y83" s="25"/>
      <c r="Z83" s="25"/>
      <c r="AA83" s="25"/>
      <c r="AB83" s="23"/>
      <c r="AC83" s="1"/>
      <c r="AD83" s="1"/>
      <c r="AE83" s="1"/>
    </row>
    <row r="84" spans="1:31" ht="33" customHeight="1">
      <c r="A84" s="66" t="s">
        <v>24</v>
      </c>
      <c r="B84" s="100" t="s">
        <v>153</v>
      </c>
      <c r="C84" s="140">
        <f>SUM(D84+G84)</f>
        <v>454600</v>
      </c>
      <c r="D84" s="141">
        <v>454600</v>
      </c>
      <c r="E84" s="148"/>
      <c r="F84" s="148"/>
      <c r="G84" s="148"/>
      <c r="H84" s="151">
        <f t="shared" si="20"/>
        <v>0</v>
      </c>
      <c r="I84" s="148"/>
      <c r="J84" s="148"/>
      <c r="K84" s="148"/>
      <c r="L84" s="148"/>
      <c r="M84" s="148"/>
      <c r="N84" s="142">
        <f t="shared" si="1"/>
        <v>454600</v>
      </c>
      <c r="O84" s="89">
        <f t="shared" si="17"/>
        <v>454600</v>
      </c>
      <c r="P84" s="24"/>
      <c r="Q84" s="23"/>
      <c r="R84" s="25"/>
      <c r="S84" s="25"/>
      <c r="T84" s="25"/>
      <c r="U84" s="25"/>
      <c r="V84" s="23"/>
      <c r="W84" s="25"/>
      <c r="X84" s="25"/>
      <c r="Y84" s="25"/>
      <c r="Z84" s="25"/>
      <c r="AA84" s="25"/>
      <c r="AB84" s="23"/>
      <c r="AC84" s="1"/>
      <c r="AD84" s="1"/>
      <c r="AE84" s="1"/>
    </row>
    <row r="85" spans="1:31" ht="30">
      <c r="A85" s="66" t="s">
        <v>2</v>
      </c>
      <c r="B85" s="101" t="s">
        <v>3</v>
      </c>
      <c r="C85" s="149">
        <f>D85+G85</f>
        <v>293100</v>
      </c>
      <c r="D85" s="134">
        <v>293100</v>
      </c>
      <c r="E85" s="134"/>
      <c r="F85" s="134"/>
      <c r="G85" s="134"/>
      <c r="H85" s="151">
        <f t="shared" si="20"/>
        <v>0</v>
      </c>
      <c r="I85" s="134"/>
      <c r="J85" s="134"/>
      <c r="K85" s="134"/>
      <c r="L85" s="134"/>
      <c r="M85" s="134"/>
      <c r="N85" s="142">
        <f t="shared" si="1"/>
        <v>293100</v>
      </c>
      <c r="O85" s="89">
        <f t="shared" si="17"/>
        <v>293100</v>
      </c>
      <c r="P85" s="24"/>
      <c r="Q85" s="23"/>
      <c r="R85" s="25"/>
      <c r="S85" s="25"/>
      <c r="T85" s="25"/>
      <c r="U85" s="25"/>
      <c r="V85" s="23"/>
      <c r="W85" s="25"/>
      <c r="X85" s="25"/>
      <c r="Y85" s="25"/>
      <c r="Z85" s="25"/>
      <c r="AA85" s="25"/>
      <c r="AB85" s="23"/>
      <c r="AC85" s="1"/>
      <c r="AD85" s="1"/>
      <c r="AE85" s="1"/>
    </row>
    <row r="86" spans="1:31" ht="30">
      <c r="A86" s="66" t="s">
        <v>25</v>
      </c>
      <c r="B86" s="100" t="s">
        <v>91</v>
      </c>
      <c r="C86" s="149">
        <f>SUM(D86+G86)</f>
        <v>2689100</v>
      </c>
      <c r="D86" s="134">
        <v>2689100</v>
      </c>
      <c r="E86" s="134">
        <v>1398300</v>
      </c>
      <c r="F86" s="134">
        <v>299800</v>
      </c>
      <c r="G86" s="134"/>
      <c r="H86" s="151">
        <f t="shared" si="20"/>
        <v>785000</v>
      </c>
      <c r="I86" s="134">
        <v>785000</v>
      </c>
      <c r="J86" s="134"/>
      <c r="K86" s="134"/>
      <c r="L86" s="134"/>
      <c r="M86" s="127"/>
      <c r="N86" s="128">
        <f aca="true" t="shared" si="22" ref="N86:N93">SUM(H86,C86)</f>
        <v>3474100</v>
      </c>
      <c r="O86" s="89">
        <f t="shared" si="17"/>
        <v>3474100</v>
      </c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45">
      <c r="A87" s="66" t="s">
        <v>26</v>
      </c>
      <c r="B87" s="101" t="s">
        <v>134</v>
      </c>
      <c r="C87" s="149">
        <f>SUM(D87+G87)</f>
        <v>20335400</v>
      </c>
      <c r="D87" s="134">
        <v>20335400</v>
      </c>
      <c r="E87" s="134">
        <v>9112800</v>
      </c>
      <c r="F87" s="134">
        <v>2727900</v>
      </c>
      <c r="G87" s="134"/>
      <c r="H87" s="151">
        <f>SUM(I87,L87)</f>
        <v>4748600</v>
      </c>
      <c r="I87" s="134">
        <v>4269100</v>
      </c>
      <c r="J87" s="134"/>
      <c r="K87" s="134"/>
      <c r="L87" s="134">
        <v>479500</v>
      </c>
      <c r="M87" s="127"/>
      <c r="N87" s="128">
        <f t="shared" si="22"/>
        <v>25084000</v>
      </c>
      <c r="O87" s="89">
        <f t="shared" si="17"/>
        <v>25084000</v>
      </c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45">
      <c r="A88" s="66" t="s">
        <v>27</v>
      </c>
      <c r="B88" s="102" t="s">
        <v>92</v>
      </c>
      <c r="C88" s="149">
        <f>D88+G88</f>
        <v>23300</v>
      </c>
      <c r="D88" s="134">
        <v>23300</v>
      </c>
      <c r="E88" s="134">
        <v>17100</v>
      </c>
      <c r="F88" s="134"/>
      <c r="G88" s="134"/>
      <c r="H88" s="134"/>
      <c r="I88" s="127"/>
      <c r="J88" s="127"/>
      <c r="K88" s="127"/>
      <c r="L88" s="127"/>
      <c r="M88" s="127"/>
      <c r="N88" s="128">
        <f t="shared" si="22"/>
        <v>23300</v>
      </c>
      <c r="O88" s="89">
        <f t="shared" si="17"/>
        <v>23300</v>
      </c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30">
      <c r="A89" s="66" t="s">
        <v>28</v>
      </c>
      <c r="B89" s="102" t="s">
        <v>158</v>
      </c>
      <c r="C89" s="149">
        <f>SUM(D89+G89)</f>
        <v>3187800</v>
      </c>
      <c r="D89" s="134">
        <v>3187800</v>
      </c>
      <c r="E89" s="134">
        <v>2079200</v>
      </c>
      <c r="F89" s="134">
        <v>129700</v>
      </c>
      <c r="G89" s="134"/>
      <c r="H89" s="134"/>
      <c r="I89" s="127"/>
      <c r="J89" s="127"/>
      <c r="K89" s="127"/>
      <c r="L89" s="127"/>
      <c r="M89" s="127"/>
      <c r="N89" s="128">
        <f t="shared" si="22"/>
        <v>3187800</v>
      </c>
      <c r="O89" s="89">
        <f t="shared" si="17"/>
        <v>3187800</v>
      </c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6.5">
      <c r="A90" s="66" t="s">
        <v>29</v>
      </c>
      <c r="B90" s="103" t="s">
        <v>258</v>
      </c>
      <c r="C90" s="149">
        <f>D90+G90</f>
        <v>2218700</v>
      </c>
      <c r="D90" s="134">
        <f>D91</f>
        <v>2218700</v>
      </c>
      <c r="E90" s="134">
        <f aca="true" t="shared" si="23" ref="E90:M90">E91</f>
        <v>1173500</v>
      </c>
      <c r="F90" s="134">
        <f t="shared" si="23"/>
        <v>341100</v>
      </c>
      <c r="G90" s="134">
        <f t="shared" si="23"/>
        <v>0</v>
      </c>
      <c r="H90" s="134">
        <f t="shared" si="23"/>
        <v>0</v>
      </c>
      <c r="I90" s="134">
        <f t="shared" si="23"/>
        <v>0</v>
      </c>
      <c r="J90" s="134">
        <f t="shared" si="23"/>
        <v>0</v>
      </c>
      <c r="K90" s="134">
        <f t="shared" si="23"/>
        <v>0</v>
      </c>
      <c r="L90" s="134">
        <f t="shared" si="23"/>
        <v>0</v>
      </c>
      <c r="M90" s="134">
        <f t="shared" si="23"/>
        <v>0</v>
      </c>
      <c r="N90" s="128">
        <f t="shared" si="22"/>
        <v>2218700</v>
      </c>
      <c r="O90" s="89">
        <f t="shared" si="17"/>
        <v>2218700</v>
      </c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45">
      <c r="A91" s="66" t="s">
        <v>255</v>
      </c>
      <c r="B91" s="103" t="s">
        <v>307</v>
      </c>
      <c r="C91" s="149">
        <f>D91+G91</f>
        <v>2218700</v>
      </c>
      <c r="D91" s="134">
        <v>2218700</v>
      </c>
      <c r="E91" s="134">
        <v>1173500</v>
      </c>
      <c r="F91" s="134">
        <v>341100</v>
      </c>
      <c r="G91" s="134"/>
      <c r="H91" s="134"/>
      <c r="I91" s="127"/>
      <c r="J91" s="127"/>
      <c r="K91" s="127"/>
      <c r="L91" s="127"/>
      <c r="M91" s="127"/>
      <c r="N91" s="128">
        <f t="shared" si="22"/>
        <v>2218700</v>
      </c>
      <c r="O91" s="89">
        <f t="shared" si="17"/>
        <v>2218700</v>
      </c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60">
      <c r="A92" s="66" t="s">
        <v>249</v>
      </c>
      <c r="B92" s="101" t="s">
        <v>250</v>
      </c>
      <c r="C92" s="149">
        <f>D92+G92</f>
        <v>438700</v>
      </c>
      <c r="D92" s="134">
        <v>438700</v>
      </c>
      <c r="E92" s="134"/>
      <c r="F92" s="134"/>
      <c r="G92" s="134"/>
      <c r="H92" s="134"/>
      <c r="I92" s="127"/>
      <c r="J92" s="127"/>
      <c r="K92" s="127"/>
      <c r="L92" s="127"/>
      <c r="M92" s="127"/>
      <c r="N92" s="128">
        <f t="shared" si="22"/>
        <v>438700</v>
      </c>
      <c r="O92" s="89">
        <f t="shared" si="17"/>
        <v>438700</v>
      </c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30">
      <c r="A93" s="66" t="s">
        <v>251</v>
      </c>
      <c r="B93" s="101" t="s">
        <v>252</v>
      </c>
      <c r="C93" s="149">
        <f>D93+G93</f>
        <v>50000</v>
      </c>
      <c r="D93" s="134">
        <v>50000</v>
      </c>
      <c r="E93" s="134"/>
      <c r="F93" s="134"/>
      <c r="G93" s="134"/>
      <c r="H93" s="134"/>
      <c r="I93" s="127"/>
      <c r="J93" s="127"/>
      <c r="K93" s="127"/>
      <c r="L93" s="127"/>
      <c r="M93" s="127"/>
      <c r="N93" s="128">
        <f t="shared" si="22"/>
        <v>50000</v>
      </c>
      <c r="O93" s="89">
        <f t="shared" si="17"/>
        <v>50000</v>
      </c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15" s="48" customFormat="1" ht="31.5">
      <c r="A94" s="64" t="s">
        <v>169</v>
      </c>
      <c r="B94" s="50" t="s">
        <v>222</v>
      </c>
      <c r="C94" s="130">
        <f>SUM(C95:C96)</f>
        <v>1533900</v>
      </c>
      <c r="D94" s="131">
        <f>SUM(D95:D96)</f>
        <v>1533900</v>
      </c>
      <c r="E94" s="131">
        <f>SUM(E95:E96)</f>
        <v>784600</v>
      </c>
      <c r="F94" s="131">
        <f>SUM(F95:F96)</f>
        <v>172500</v>
      </c>
      <c r="G94" s="131">
        <f aca="true" t="shared" si="24" ref="G94:N94">SUM(G95:G96)</f>
        <v>0</v>
      </c>
      <c r="H94" s="131">
        <f>I94+L94</f>
        <v>0</v>
      </c>
      <c r="I94" s="131">
        <f t="shared" si="24"/>
        <v>0</v>
      </c>
      <c r="J94" s="131">
        <f t="shared" si="24"/>
        <v>0</v>
      </c>
      <c r="K94" s="131">
        <f t="shared" si="24"/>
        <v>0</v>
      </c>
      <c r="L94" s="131">
        <f t="shared" si="24"/>
        <v>0</v>
      </c>
      <c r="M94" s="131">
        <f t="shared" si="24"/>
        <v>0</v>
      </c>
      <c r="N94" s="132">
        <f t="shared" si="24"/>
        <v>1533900</v>
      </c>
      <c r="O94" s="89">
        <f t="shared" si="17"/>
        <v>1533900</v>
      </c>
    </row>
    <row r="95" spans="1:15" ht="16.5">
      <c r="A95" s="66" t="s">
        <v>31</v>
      </c>
      <c r="B95" s="104" t="s">
        <v>285</v>
      </c>
      <c r="C95" s="149">
        <f>SUM(D95+G95)</f>
        <v>1362600</v>
      </c>
      <c r="D95" s="147">
        <v>1362600</v>
      </c>
      <c r="E95" s="147">
        <v>680100</v>
      </c>
      <c r="F95" s="147">
        <v>154400</v>
      </c>
      <c r="G95" s="147"/>
      <c r="H95" s="127">
        <f>SUM(I95,L95)</f>
        <v>0</v>
      </c>
      <c r="I95" s="147"/>
      <c r="J95" s="147"/>
      <c r="K95" s="147"/>
      <c r="L95" s="147"/>
      <c r="M95" s="147"/>
      <c r="N95" s="128">
        <f>SUM(H95,C95)</f>
        <v>1362600</v>
      </c>
      <c r="O95" s="89">
        <f t="shared" si="17"/>
        <v>1362600</v>
      </c>
    </row>
    <row r="96" spans="1:15" ht="30">
      <c r="A96" s="66" t="s">
        <v>208</v>
      </c>
      <c r="B96" s="94" t="s">
        <v>221</v>
      </c>
      <c r="C96" s="149">
        <f>SUM(D96+G96)</f>
        <v>171300</v>
      </c>
      <c r="D96" s="147">
        <v>171300</v>
      </c>
      <c r="E96" s="147">
        <v>104500</v>
      </c>
      <c r="F96" s="147">
        <v>18100</v>
      </c>
      <c r="G96" s="147"/>
      <c r="H96" s="127">
        <f>SUM(I96,L96)</f>
        <v>0</v>
      </c>
      <c r="I96" s="141"/>
      <c r="J96" s="141"/>
      <c r="K96" s="141"/>
      <c r="L96" s="141"/>
      <c r="M96" s="141"/>
      <c r="N96" s="142">
        <f t="shared" si="1"/>
        <v>171300</v>
      </c>
      <c r="O96" s="89">
        <f t="shared" si="17"/>
        <v>171300</v>
      </c>
    </row>
    <row r="97" spans="1:15" s="48" customFormat="1" ht="31.5">
      <c r="A97" s="64" t="s">
        <v>170</v>
      </c>
      <c r="B97" s="50" t="s">
        <v>207</v>
      </c>
      <c r="C97" s="130">
        <f>D97+G97</f>
        <v>3961200</v>
      </c>
      <c r="D97" s="131">
        <f aca="true" t="shared" si="25" ref="D97:M97">D98+D99+D101+D107+D111+D103+D113</f>
        <v>3961200</v>
      </c>
      <c r="E97" s="131">
        <f t="shared" si="25"/>
        <v>772400</v>
      </c>
      <c r="F97" s="131">
        <f t="shared" si="25"/>
        <v>42800</v>
      </c>
      <c r="G97" s="131">
        <f t="shared" si="25"/>
        <v>0</v>
      </c>
      <c r="H97" s="131">
        <f t="shared" si="25"/>
        <v>200000</v>
      </c>
      <c r="I97" s="131">
        <f t="shared" si="25"/>
        <v>200000</v>
      </c>
      <c r="J97" s="131">
        <f t="shared" si="25"/>
        <v>0</v>
      </c>
      <c r="K97" s="131">
        <f t="shared" si="25"/>
        <v>0</v>
      </c>
      <c r="L97" s="131">
        <f t="shared" si="25"/>
        <v>0</v>
      </c>
      <c r="M97" s="131">
        <f t="shared" si="25"/>
        <v>0</v>
      </c>
      <c r="N97" s="132">
        <f>D97+H97</f>
        <v>4161200</v>
      </c>
      <c r="O97" s="89">
        <f t="shared" si="17"/>
        <v>4161200</v>
      </c>
    </row>
    <row r="98" spans="1:15" ht="30">
      <c r="A98" s="66" t="s">
        <v>14</v>
      </c>
      <c r="B98" s="94" t="s">
        <v>234</v>
      </c>
      <c r="C98" s="149">
        <f aca="true" t="shared" si="26" ref="C98:C113">SUM(G98,D98)</f>
        <v>772600</v>
      </c>
      <c r="D98" s="147">
        <v>772600</v>
      </c>
      <c r="E98" s="147">
        <v>509200</v>
      </c>
      <c r="F98" s="134">
        <v>22700</v>
      </c>
      <c r="G98" s="147"/>
      <c r="H98" s="134">
        <f>SUM(I98,L98)</f>
        <v>0</v>
      </c>
      <c r="I98" s="134"/>
      <c r="J98" s="127"/>
      <c r="K98" s="127"/>
      <c r="L98" s="127"/>
      <c r="M98" s="127"/>
      <c r="N98" s="128">
        <f aca="true" t="shared" si="27" ref="N98:N186">SUM(H98,C98)</f>
        <v>772600</v>
      </c>
      <c r="O98" s="89">
        <f t="shared" si="17"/>
        <v>772600</v>
      </c>
    </row>
    <row r="99" spans="1:15" ht="28.5" customHeight="1">
      <c r="A99" s="66" t="s">
        <v>15</v>
      </c>
      <c r="B99" s="94" t="s">
        <v>233</v>
      </c>
      <c r="C99" s="149">
        <f t="shared" si="26"/>
        <v>100000</v>
      </c>
      <c r="D99" s="147">
        <f>D100</f>
        <v>100000</v>
      </c>
      <c r="E99" s="147"/>
      <c r="F99" s="127"/>
      <c r="G99" s="127"/>
      <c r="H99" s="134">
        <f>SUM(I99,L99)</f>
        <v>0</v>
      </c>
      <c r="I99" s="147"/>
      <c r="J99" s="127"/>
      <c r="K99" s="127"/>
      <c r="L99" s="127"/>
      <c r="M99" s="127"/>
      <c r="N99" s="128">
        <f t="shared" si="27"/>
        <v>100000</v>
      </c>
      <c r="O99" s="89">
        <f t="shared" si="17"/>
        <v>100000</v>
      </c>
    </row>
    <row r="100" spans="1:15" ht="28.5" customHeight="1">
      <c r="A100" s="66" t="s">
        <v>255</v>
      </c>
      <c r="B100" s="94" t="s">
        <v>298</v>
      </c>
      <c r="C100" s="149">
        <f t="shared" si="26"/>
        <v>100000</v>
      </c>
      <c r="D100" s="147">
        <v>100000</v>
      </c>
      <c r="E100" s="147"/>
      <c r="F100" s="127"/>
      <c r="G100" s="127"/>
      <c r="H100" s="134"/>
      <c r="I100" s="147"/>
      <c r="J100" s="127"/>
      <c r="K100" s="127"/>
      <c r="L100" s="127"/>
      <c r="M100" s="127"/>
      <c r="N100" s="128">
        <f t="shared" si="27"/>
        <v>100000</v>
      </c>
      <c r="O100" s="89">
        <f t="shared" si="17"/>
        <v>100000</v>
      </c>
    </row>
    <row r="101" spans="1:15" ht="30">
      <c r="A101" s="66" t="s">
        <v>16</v>
      </c>
      <c r="B101" s="94" t="s">
        <v>107</v>
      </c>
      <c r="C101" s="149">
        <f t="shared" si="26"/>
        <v>452400</v>
      </c>
      <c r="D101" s="147">
        <f>D102</f>
        <v>452400</v>
      </c>
      <c r="E101" s="147"/>
      <c r="F101" s="127"/>
      <c r="G101" s="127"/>
      <c r="H101" s="151">
        <f>SUM(I101,L101)</f>
        <v>200000</v>
      </c>
      <c r="I101" s="147">
        <v>200000</v>
      </c>
      <c r="J101" s="127"/>
      <c r="K101" s="127"/>
      <c r="L101" s="127"/>
      <c r="M101" s="127"/>
      <c r="N101" s="128">
        <f t="shared" si="27"/>
        <v>652400</v>
      </c>
      <c r="O101" s="89">
        <f t="shared" si="17"/>
        <v>652400</v>
      </c>
    </row>
    <row r="102" spans="1:15" ht="30">
      <c r="A102" s="66" t="s">
        <v>255</v>
      </c>
      <c r="B102" s="94" t="s">
        <v>298</v>
      </c>
      <c r="C102" s="149">
        <f t="shared" si="26"/>
        <v>452400</v>
      </c>
      <c r="D102" s="147">
        <v>452400</v>
      </c>
      <c r="E102" s="147"/>
      <c r="F102" s="127"/>
      <c r="G102" s="127"/>
      <c r="H102" s="151"/>
      <c r="I102" s="147"/>
      <c r="J102" s="127"/>
      <c r="K102" s="127"/>
      <c r="L102" s="127"/>
      <c r="M102" s="127"/>
      <c r="N102" s="128">
        <f t="shared" si="27"/>
        <v>452400</v>
      </c>
      <c r="O102" s="89">
        <f t="shared" si="17"/>
        <v>452400</v>
      </c>
    </row>
    <row r="103" spans="1:15" ht="30">
      <c r="A103" s="66" t="s">
        <v>17</v>
      </c>
      <c r="B103" s="94" t="s">
        <v>220</v>
      </c>
      <c r="C103" s="149">
        <f t="shared" si="26"/>
        <v>80000</v>
      </c>
      <c r="D103" s="147">
        <f>D104+D105+D106</f>
        <v>80000</v>
      </c>
      <c r="E103" s="147"/>
      <c r="F103" s="127"/>
      <c r="G103" s="127"/>
      <c r="H103" s="134"/>
      <c r="I103" s="127"/>
      <c r="J103" s="127"/>
      <c r="K103" s="127"/>
      <c r="L103" s="127"/>
      <c r="M103" s="127"/>
      <c r="N103" s="128">
        <f t="shared" si="27"/>
        <v>80000</v>
      </c>
      <c r="O103" s="89">
        <f t="shared" si="17"/>
        <v>80000</v>
      </c>
    </row>
    <row r="104" spans="1:15" ht="30">
      <c r="A104" s="66" t="s">
        <v>255</v>
      </c>
      <c r="B104" s="94" t="s">
        <v>299</v>
      </c>
      <c r="C104" s="149">
        <f t="shared" si="26"/>
        <v>30000</v>
      </c>
      <c r="D104" s="147">
        <v>30000</v>
      </c>
      <c r="E104" s="147"/>
      <c r="F104" s="127"/>
      <c r="G104" s="127"/>
      <c r="H104" s="134"/>
      <c r="I104" s="127"/>
      <c r="J104" s="127"/>
      <c r="K104" s="127"/>
      <c r="L104" s="127"/>
      <c r="M104" s="127"/>
      <c r="N104" s="128">
        <f t="shared" si="27"/>
        <v>30000</v>
      </c>
      <c r="O104" s="89">
        <f t="shared" si="17"/>
        <v>30000</v>
      </c>
    </row>
    <row r="105" spans="1:15" ht="45">
      <c r="A105" s="66"/>
      <c r="B105" s="94" t="s">
        <v>300</v>
      </c>
      <c r="C105" s="149">
        <f t="shared" si="26"/>
        <v>25000</v>
      </c>
      <c r="D105" s="147">
        <v>25000</v>
      </c>
      <c r="E105" s="147"/>
      <c r="F105" s="127"/>
      <c r="G105" s="127"/>
      <c r="H105" s="134"/>
      <c r="I105" s="127"/>
      <c r="J105" s="127"/>
      <c r="K105" s="127"/>
      <c r="L105" s="127"/>
      <c r="M105" s="127"/>
      <c r="N105" s="128">
        <f t="shared" si="27"/>
        <v>25000</v>
      </c>
      <c r="O105" s="89">
        <f t="shared" si="17"/>
        <v>25000</v>
      </c>
    </row>
    <row r="106" spans="1:15" ht="30">
      <c r="A106" s="66"/>
      <c r="B106" s="94" t="s">
        <v>301</v>
      </c>
      <c r="C106" s="149">
        <f t="shared" si="26"/>
        <v>25000</v>
      </c>
      <c r="D106" s="147">
        <v>25000</v>
      </c>
      <c r="E106" s="147"/>
      <c r="F106" s="127"/>
      <c r="G106" s="127"/>
      <c r="H106" s="134"/>
      <c r="I106" s="127"/>
      <c r="J106" s="127"/>
      <c r="K106" s="127"/>
      <c r="L106" s="127"/>
      <c r="M106" s="127"/>
      <c r="N106" s="128">
        <f t="shared" si="27"/>
        <v>25000</v>
      </c>
      <c r="O106" s="89">
        <f t="shared" si="17"/>
        <v>25000</v>
      </c>
    </row>
    <row r="107" spans="1:15" ht="16.5">
      <c r="A107" s="66" t="s">
        <v>18</v>
      </c>
      <c r="B107" s="94" t="s">
        <v>108</v>
      </c>
      <c r="C107" s="149">
        <f>SUM(G107,D107)</f>
        <v>474800</v>
      </c>
      <c r="D107" s="147">
        <f>D108+D110</f>
        <v>474800</v>
      </c>
      <c r="E107" s="147">
        <f aca="true" t="shared" si="28" ref="E107:M107">E108+E110</f>
        <v>263200</v>
      </c>
      <c r="F107" s="147">
        <f t="shared" si="28"/>
        <v>20100</v>
      </c>
      <c r="G107" s="147">
        <f t="shared" si="28"/>
        <v>0</v>
      </c>
      <c r="H107" s="147">
        <f t="shared" si="28"/>
        <v>0</v>
      </c>
      <c r="I107" s="147">
        <f t="shared" si="28"/>
        <v>0</v>
      </c>
      <c r="J107" s="147">
        <f t="shared" si="28"/>
        <v>0</v>
      </c>
      <c r="K107" s="147">
        <f t="shared" si="28"/>
        <v>0</v>
      </c>
      <c r="L107" s="147">
        <f t="shared" si="28"/>
        <v>0</v>
      </c>
      <c r="M107" s="147">
        <f t="shared" si="28"/>
        <v>0</v>
      </c>
      <c r="N107" s="128">
        <f t="shared" si="27"/>
        <v>474800</v>
      </c>
      <c r="O107" s="89">
        <f t="shared" si="17"/>
        <v>474800</v>
      </c>
    </row>
    <row r="108" spans="1:15" ht="75">
      <c r="A108" s="66"/>
      <c r="B108" s="94" t="s">
        <v>308</v>
      </c>
      <c r="C108" s="149">
        <f t="shared" si="26"/>
        <v>242800</v>
      </c>
      <c r="D108" s="147">
        <v>242800</v>
      </c>
      <c r="E108" s="147">
        <v>135100</v>
      </c>
      <c r="F108" s="134">
        <v>4800</v>
      </c>
      <c r="G108" s="134"/>
      <c r="H108" s="134"/>
      <c r="I108" s="127"/>
      <c r="J108" s="127"/>
      <c r="K108" s="127"/>
      <c r="L108" s="127"/>
      <c r="M108" s="127"/>
      <c r="N108" s="128">
        <f t="shared" si="27"/>
        <v>242800</v>
      </c>
      <c r="O108" s="89">
        <f t="shared" si="17"/>
        <v>242800</v>
      </c>
    </row>
    <row r="109" spans="1:15" ht="30">
      <c r="A109" s="66" t="s">
        <v>255</v>
      </c>
      <c r="B109" s="94" t="s">
        <v>298</v>
      </c>
      <c r="C109" s="149">
        <f t="shared" si="26"/>
        <v>24000</v>
      </c>
      <c r="D109" s="147">
        <v>24000</v>
      </c>
      <c r="E109" s="147"/>
      <c r="F109" s="134"/>
      <c r="G109" s="134"/>
      <c r="H109" s="134"/>
      <c r="I109" s="127"/>
      <c r="J109" s="127"/>
      <c r="K109" s="127"/>
      <c r="L109" s="127"/>
      <c r="M109" s="127"/>
      <c r="N109" s="128">
        <f t="shared" si="27"/>
        <v>24000</v>
      </c>
      <c r="O109" s="89">
        <f t="shared" si="17"/>
        <v>24000</v>
      </c>
    </row>
    <row r="110" spans="1:15" ht="30">
      <c r="A110" s="66"/>
      <c r="B110" s="94" t="s">
        <v>309</v>
      </c>
      <c r="C110" s="149">
        <f t="shared" si="26"/>
        <v>232000</v>
      </c>
      <c r="D110" s="147">
        <v>232000</v>
      </c>
      <c r="E110" s="147">
        <v>128100</v>
      </c>
      <c r="F110" s="134">
        <v>15300</v>
      </c>
      <c r="G110" s="134"/>
      <c r="H110" s="134"/>
      <c r="I110" s="127"/>
      <c r="J110" s="127"/>
      <c r="K110" s="127"/>
      <c r="L110" s="127"/>
      <c r="M110" s="127"/>
      <c r="N110" s="128">
        <f t="shared" si="27"/>
        <v>232000</v>
      </c>
      <c r="O110" s="89">
        <f t="shared" si="17"/>
        <v>232000</v>
      </c>
    </row>
    <row r="111" spans="1:15" ht="92.25" customHeight="1" thickBot="1">
      <c r="A111" s="209" t="s">
        <v>1</v>
      </c>
      <c r="B111" s="94" t="s">
        <v>219</v>
      </c>
      <c r="C111" s="149">
        <f t="shared" si="26"/>
        <v>2044400</v>
      </c>
      <c r="D111" s="147">
        <f>D112</f>
        <v>2044400</v>
      </c>
      <c r="E111" s="147"/>
      <c r="F111" s="134"/>
      <c r="G111" s="134"/>
      <c r="H111" s="134"/>
      <c r="I111" s="127"/>
      <c r="J111" s="127"/>
      <c r="K111" s="127"/>
      <c r="L111" s="127"/>
      <c r="M111" s="127"/>
      <c r="N111" s="128">
        <f t="shared" si="27"/>
        <v>2044400</v>
      </c>
      <c r="O111" s="89">
        <f t="shared" si="17"/>
        <v>2044400</v>
      </c>
    </row>
    <row r="112" spans="1:15" ht="31.5" customHeight="1" thickBot="1">
      <c r="A112" s="211" t="s">
        <v>255</v>
      </c>
      <c r="B112" s="207" t="s">
        <v>302</v>
      </c>
      <c r="C112" s="149">
        <f t="shared" si="26"/>
        <v>2044400</v>
      </c>
      <c r="D112" s="147">
        <v>2044400</v>
      </c>
      <c r="E112" s="147"/>
      <c r="F112" s="134"/>
      <c r="G112" s="134"/>
      <c r="H112" s="134"/>
      <c r="I112" s="127"/>
      <c r="J112" s="127"/>
      <c r="K112" s="127"/>
      <c r="L112" s="127"/>
      <c r="M112" s="127"/>
      <c r="N112" s="128">
        <f t="shared" si="27"/>
        <v>2044400</v>
      </c>
      <c r="O112" s="89">
        <f t="shared" si="17"/>
        <v>2044400</v>
      </c>
    </row>
    <row r="113" spans="1:15" ht="75.75" customHeight="1">
      <c r="A113" s="210" t="s">
        <v>292</v>
      </c>
      <c r="B113" s="208" t="s">
        <v>293</v>
      </c>
      <c r="C113" s="149">
        <f t="shared" si="26"/>
        <v>37000</v>
      </c>
      <c r="D113" s="147">
        <v>37000</v>
      </c>
      <c r="E113" s="147"/>
      <c r="F113" s="134"/>
      <c r="G113" s="134"/>
      <c r="H113" s="134"/>
      <c r="I113" s="127"/>
      <c r="J113" s="127"/>
      <c r="K113" s="127"/>
      <c r="L113" s="127"/>
      <c r="M113" s="127"/>
      <c r="N113" s="128">
        <f t="shared" si="27"/>
        <v>37000</v>
      </c>
      <c r="O113" s="89">
        <f t="shared" si="17"/>
        <v>37000</v>
      </c>
    </row>
    <row r="114" spans="1:15" s="48" customFormat="1" ht="31.5">
      <c r="A114" s="64" t="s">
        <v>206</v>
      </c>
      <c r="B114" s="50" t="s">
        <v>244</v>
      </c>
      <c r="C114" s="130">
        <f aca="true" t="shared" si="29" ref="C114:M114">C115+C116+C117+C118+C119+C120+C121+C126</f>
        <v>25185000</v>
      </c>
      <c r="D114" s="131">
        <f>D115+D116+D117+D118+D119+D120+D121+D126</f>
        <v>24955000</v>
      </c>
      <c r="E114" s="131">
        <f t="shared" si="29"/>
        <v>7825810</v>
      </c>
      <c r="F114" s="131">
        <f t="shared" si="29"/>
        <v>715280</v>
      </c>
      <c r="G114" s="131">
        <f t="shared" si="29"/>
        <v>230000</v>
      </c>
      <c r="H114" s="131">
        <f t="shared" si="29"/>
        <v>432800</v>
      </c>
      <c r="I114" s="131">
        <f t="shared" si="29"/>
        <v>347500</v>
      </c>
      <c r="J114" s="131">
        <f t="shared" si="29"/>
        <v>41300</v>
      </c>
      <c r="K114" s="131">
        <f t="shared" si="29"/>
        <v>22200</v>
      </c>
      <c r="L114" s="131">
        <f t="shared" si="29"/>
        <v>85300</v>
      </c>
      <c r="M114" s="131">
        <f t="shared" si="29"/>
        <v>0</v>
      </c>
      <c r="N114" s="132">
        <f t="shared" si="27"/>
        <v>25617800</v>
      </c>
      <c r="O114" s="89">
        <f t="shared" si="17"/>
        <v>25617800</v>
      </c>
    </row>
    <row r="115" spans="1:15" ht="16.5">
      <c r="A115" s="66" t="s">
        <v>33</v>
      </c>
      <c r="B115" s="94" t="s">
        <v>85</v>
      </c>
      <c r="C115" s="149">
        <f aca="true" t="shared" si="30" ref="C115:C127">SUM(D115,G115)</f>
        <v>9807280</v>
      </c>
      <c r="D115" s="141">
        <v>9807280</v>
      </c>
      <c r="E115" s="141"/>
      <c r="F115" s="141"/>
      <c r="G115" s="141"/>
      <c r="H115" s="127">
        <f aca="true" t="shared" si="31" ref="H115:H123">SUM(I115,L115)</f>
        <v>0</v>
      </c>
      <c r="I115" s="141"/>
      <c r="J115" s="141"/>
      <c r="K115" s="141"/>
      <c r="L115" s="141"/>
      <c r="M115" s="141"/>
      <c r="N115" s="142">
        <f t="shared" si="27"/>
        <v>9807280</v>
      </c>
      <c r="O115" s="89">
        <f t="shared" si="17"/>
        <v>9807280</v>
      </c>
    </row>
    <row r="116" spans="1:15" ht="45">
      <c r="A116" s="66" t="s">
        <v>34</v>
      </c>
      <c r="B116" s="94" t="s">
        <v>110</v>
      </c>
      <c r="C116" s="149">
        <f t="shared" si="30"/>
        <v>2419380</v>
      </c>
      <c r="D116" s="141">
        <v>2419380</v>
      </c>
      <c r="E116" s="141"/>
      <c r="F116" s="141"/>
      <c r="G116" s="141"/>
      <c r="H116" s="127">
        <f t="shared" si="31"/>
        <v>0</v>
      </c>
      <c r="I116" s="141"/>
      <c r="J116" s="141"/>
      <c r="K116" s="141"/>
      <c r="L116" s="141"/>
      <c r="M116" s="141"/>
      <c r="N116" s="142">
        <f t="shared" si="27"/>
        <v>2419380</v>
      </c>
      <c r="O116" s="89">
        <f t="shared" si="17"/>
        <v>2419380</v>
      </c>
    </row>
    <row r="117" spans="1:15" ht="16.5">
      <c r="A117" s="66" t="s">
        <v>35</v>
      </c>
      <c r="B117" s="94" t="s">
        <v>111</v>
      </c>
      <c r="C117" s="149">
        <f t="shared" si="30"/>
        <v>5999450</v>
      </c>
      <c r="D117" s="141">
        <v>5769450</v>
      </c>
      <c r="E117" s="141">
        <v>3756550</v>
      </c>
      <c r="F117" s="141">
        <v>346240</v>
      </c>
      <c r="G117" s="141">
        <v>230000</v>
      </c>
      <c r="H117" s="127">
        <f t="shared" si="31"/>
        <v>186800</v>
      </c>
      <c r="I117" s="141">
        <v>118500</v>
      </c>
      <c r="J117" s="141">
        <v>22300</v>
      </c>
      <c r="K117" s="141">
        <v>4200</v>
      </c>
      <c r="L117" s="141">
        <v>68300</v>
      </c>
      <c r="M117" s="141"/>
      <c r="N117" s="142">
        <f t="shared" si="27"/>
        <v>6186250</v>
      </c>
      <c r="O117" s="89">
        <f t="shared" si="17"/>
        <v>6186250</v>
      </c>
    </row>
    <row r="118" spans="1:15" ht="16.5">
      <c r="A118" s="66" t="s">
        <v>36</v>
      </c>
      <c r="B118" s="94" t="s">
        <v>112</v>
      </c>
      <c r="C118" s="149">
        <f t="shared" si="30"/>
        <v>2242800</v>
      </c>
      <c r="D118" s="141">
        <v>2242800</v>
      </c>
      <c r="E118" s="141">
        <v>1521730</v>
      </c>
      <c r="F118" s="141">
        <v>139370</v>
      </c>
      <c r="G118" s="141"/>
      <c r="H118" s="127">
        <f t="shared" si="31"/>
        <v>105000</v>
      </c>
      <c r="I118" s="141">
        <v>95000</v>
      </c>
      <c r="J118" s="141">
        <v>16000</v>
      </c>
      <c r="K118" s="141">
        <v>16000</v>
      </c>
      <c r="L118" s="141">
        <v>10000</v>
      </c>
      <c r="M118" s="141"/>
      <c r="N118" s="142">
        <f t="shared" si="27"/>
        <v>2347800</v>
      </c>
      <c r="O118" s="89">
        <f t="shared" si="17"/>
        <v>2347800</v>
      </c>
    </row>
    <row r="119" spans="1:15" ht="16.5">
      <c r="A119" s="66" t="s">
        <v>37</v>
      </c>
      <c r="B119" s="94" t="s">
        <v>113</v>
      </c>
      <c r="C119" s="149">
        <f t="shared" si="30"/>
        <v>3023000</v>
      </c>
      <c r="D119" s="141">
        <v>3023000</v>
      </c>
      <c r="E119" s="141">
        <v>1966780</v>
      </c>
      <c r="F119" s="141">
        <v>215410</v>
      </c>
      <c r="G119" s="141"/>
      <c r="H119" s="127">
        <f t="shared" si="31"/>
        <v>135000</v>
      </c>
      <c r="I119" s="141">
        <v>128000</v>
      </c>
      <c r="J119" s="141">
        <v>3000</v>
      </c>
      <c r="K119" s="141">
        <v>2000</v>
      </c>
      <c r="L119" s="141">
        <v>7000</v>
      </c>
      <c r="M119" s="141"/>
      <c r="N119" s="142">
        <f t="shared" si="27"/>
        <v>3158000</v>
      </c>
      <c r="O119" s="89">
        <f t="shared" si="17"/>
        <v>3158000</v>
      </c>
    </row>
    <row r="120" spans="1:15" ht="30">
      <c r="A120" s="66" t="s">
        <v>38</v>
      </c>
      <c r="B120" s="94" t="s">
        <v>114</v>
      </c>
      <c r="C120" s="149">
        <f t="shared" si="30"/>
        <v>602340</v>
      </c>
      <c r="D120" s="141">
        <v>602340</v>
      </c>
      <c r="E120" s="141">
        <v>374950</v>
      </c>
      <c r="F120" s="141">
        <v>10560</v>
      </c>
      <c r="G120" s="141"/>
      <c r="H120" s="127">
        <f t="shared" si="31"/>
        <v>6000</v>
      </c>
      <c r="I120" s="141">
        <v>6000</v>
      </c>
      <c r="J120" s="141"/>
      <c r="K120" s="141"/>
      <c r="L120" s="141"/>
      <c r="M120" s="141"/>
      <c r="N120" s="142">
        <f t="shared" si="27"/>
        <v>608340</v>
      </c>
      <c r="O120" s="89">
        <f t="shared" si="17"/>
        <v>608340</v>
      </c>
    </row>
    <row r="121" spans="1:15" ht="30">
      <c r="A121" s="66" t="s">
        <v>39</v>
      </c>
      <c r="B121" s="94" t="s">
        <v>205</v>
      </c>
      <c r="C121" s="149">
        <f t="shared" si="30"/>
        <v>1070750</v>
      </c>
      <c r="D121" s="141">
        <f>D122+D123+D124+D125</f>
        <v>1070750</v>
      </c>
      <c r="E121" s="141">
        <f aca="true" t="shared" si="32" ref="E121:M121">E122+E123+E124+E125</f>
        <v>205800</v>
      </c>
      <c r="F121" s="141">
        <f t="shared" si="32"/>
        <v>3700</v>
      </c>
      <c r="G121" s="141">
        <f t="shared" si="32"/>
        <v>0</v>
      </c>
      <c r="H121" s="141">
        <f t="shared" si="32"/>
        <v>0</v>
      </c>
      <c r="I121" s="141">
        <f t="shared" si="32"/>
        <v>0</v>
      </c>
      <c r="J121" s="141">
        <f t="shared" si="32"/>
        <v>0</v>
      </c>
      <c r="K121" s="141">
        <f t="shared" si="32"/>
        <v>0</v>
      </c>
      <c r="L121" s="141">
        <f t="shared" si="32"/>
        <v>0</v>
      </c>
      <c r="M121" s="141">
        <f t="shared" si="32"/>
        <v>0</v>
      </c>
      <c r="N121" s="142">
        <f t="shared" si="27"/>
        <v>1070750</v>
      </c>
      <c r="O121" s="89">
        <f t="shared" si="17"/>
        <v>1070750</v>
      </c>
    </row>
    <row r="122" spans="1:15" ht="30">
      <c r="A122" s="66" t="s">
        <v>255</v>
      </c>
      <c r="B122" s="94" t="s">
        <v>146</v>
      </c>
      <c r="C122" s="133">
        <f t="shared" si="30"/>
        <v>203530</v>
      </c>
      <c r="D122" s="152">
        <v>203530</v>
      </c>
      <c r="E122" s="152">
        <v>114300</v>
      </c>
      <c r="F122" s="152">
        <v>1850</v>
      </c>
      <c r="G122" s="152"/>
      <c r="H122" s="147">
        <f t="shared" si="31"/>
        <v>0</v>
      </c>
      <c r="I122" s="152"/>
      <c r="J122" s="152"/>
      <c r="K122" s="152"/>
      <c r="L122" s="152"/>
      <c r="M122" s="152"/>
      <c r="N122" s="142">
        <f t="shared" si="27"/>
        <v>203530</v>
      </c>
      <c r="O122" s="89">
        <f t="shared" si="17"/>
        <v>203530</v>
      </c>
    </row>
    <row r="123" spans="1:15" ht="30">
      <c r="A123" s="66"/>
      <c r="B123" s="94" t="s">
        <v>147</v>
      </c>
      <c r="C123" s="133">
        <f t="shared" si="30"/>
        <v>167220</v>
      </c>
      <c r="D123" s="152">
        <v>167220</v>
      </c>
      <c r="E123" s="152">
        <v>91500</v>
      </c>
      <c r="F123" s="152">
        <v>1850</v>
      </c>
      <c r="G123" s="152"/>
      <c r="H123" s="147">
        <f t="shared" si="31"/>
        <v>0</v>
      </c>
      <c r="I123" s="152"/>
      <c r="J123" s="152"/>
      <c r="K123" s="152"/>
      <c r="L123" s="152"/>
      <c r="M123" s="152"/>
      <c r="N123" s="142">
        <f t="shared" si="27"/>
        <v>167220</v>
      </c>
      <c r="O123" s="89">
        <f t="shared" si="17"/>
        <v>167220</v>
      </c>
    </row>
    <row r="124" spans="1:15" ht="16.5">
      <c r="A124" s="66"/>
      <c r="B124" s="94" t="s">
        <v>173</v>
      </c>
      <c r="C124" s="133">
        <f t="shared" si="30"/>
        <v>600000</v>
      </c>
      <c r="D124" s="152">
        <v>600000</v>
      </c>
      <c r="E124" s="152"/>
      <c r="F124" s="152"/>
      <c r="G124" s="152"/>
      <c r="H124" s="147"/>
      <c r="I124" s="152"/>
      <c r="J124" s="152"/>
      <c r="K124" s="152"/>
      <c r="L124" s="152"/>
      <c r="M124" s="152"/>
      <c r="N124" s="142">
        <f t="shared" si="27"/>
        <v>600000</v>
      </c>
      <c r="O124" s="89">
        <f t="shared" si="17"/>
        <v>600000</v>
      </c>
    </row>
    <row r="125" spans="1:15" ht="45">
      <c r="A125" s="66"/>
      <c r="B125" s="94" t="s">
        <v>321</v>
      </c>
      <c r="C125" s="133">
        <f t="shared" si="30"/>
        <v>100000</v>
      </c>
      <c r="D125" s="152">
        <f>40000+42500+17500</f>
        <v>100000</v>
      </c>
      <c r="E125" s="152"/>
      <c r="F125" s="152"/>
      <c r="G125" s="152"/>
      <c r="H125" s="147"/>
      <c r="I125" s="152"/>
      <c r="J125" s="152"/>
      <c r="K125" s="152"/>
      <c r="L125" s="152"/>
      <c r="M125" s="152"/>
      <c r="N125" s="142">
        <f t="shared" si="27"/>
        <v>100000</v>
      </c>
      <c r="O125" s="89">
        <f t="shared" si="17"/>
        <v>100000</v>
      </c>
    </row>
    <row r="126" spans="1:15" ht="16.5">
      <c r="A126" s="66" t="s">
        <v>51</v>
      </c>
      <c r="B126" s="94" t="s">
        <v>296</v>
      </c>
      <c r="C126" s="133">
        <f t="shared" si="30"/>
        <v>20000</v>
      </c>
      <c r="D126" s="152">
        <f>D127</f>
        <v>20000</v>
      </c>
      <c r="E126" s="152"/>
      <c r="F126" s="152"/>
      <c r="G126" s="152"/>
      <c r="H126" s="147"/>
      <c r="I126" s="152"/>
      <c r="J126" s="152"/>
      <c r="K126" s="152"/>
      <c r="L126" s="152"/>
      <c r="M126" s="152"/>
      <c r="N126" s="142">
        <f t="shared" si="27"/>
        <v>20000</v>
      </c>
      <c r="O126" s="89">
        <f t="shared" si="17"/>
        <v>20000</v>
      </c>
    </row>
    <row r="127" spans="1:15" ht="57" customHeight="1">
      <c r="A127" s="66" t="s">
        <v>255</v>
      </c>
      <c r="B127" s="94" t="s">
        <v>305</v>
      </c>
      <c r="C127" s="133">
        <f t="shared" si="30"/>
        <v>20000</v>
      </c>
      <c r="D127" s="152">
        <v>20000</v>
      </c>
      <c r="E127" s="152"/>
      <c r="F127" s="152"/>
      <c r="G127" s="152"/>
      <c r="H127" s="147"/>
      <c r="I127" s="152"/>
      <c r="J127" s="152"/>
      <c r="K127" s="152"/>
      <c r="L127" s="152"/>
      <c r="M127" s="152"/>
      <c r="N127" s="142">
        <f t="shared" si="27"/>
        <v>20000</v>
      </c>
      <c r="O127" s="89">
        <f t="shared" si="17"/>
        <v>20000</v>
      </c>
    </row>
    <row r="128" spans="1:15" s="48" customFormat="1" ht="47.25">
      <c r="A128" s="80" t="s">
        <v>171</v>
      </c>
      <c r="B128" s="50" t="s">
        <v>310</v>
      </c>
      <c r="C128" s="130">
        <f>SUM(D128+G128)</f>
        <v>8930400</v>
      </c>
      <c r="D128" s="131">
        <f>SUM(D129:D138)</f>
        <v>8408940</v>
      </c>
      <c r="E128" s="131">
        <f>SUM(E129:E138)</f>
        <v>1897099</v>
      </c>
      <c r="F128" s="131">
        <f>SUM(F129:F138)</f>
        <v>55500</v>
      </c>
      <c r="G128" s="131">
        <f>SUM(G129:G138)</f>
        <v>521460</v>
      </c>
      <c r="H128" s="131">
        <f>I128+L128</f>
        <v>17000</v>
      </c>
      <c r="I128" s="131">
        <f>SUM(I129:I138)</f>
        <v>17000</v>
      </c>
      <c r="J128" s="131">
        <f>SUM(J129:J138)</f>
        <v>0</v>
      </c>
      <c r="K128" s="131">
        <f>SUM(K129:K138)</f>
        <v>5300</v>
      </c>
      <c r="L128" s="131">
        <f>SUM(L129:L138)</f>
        <v>0</v>
      </c>
      <c r="M128" s="131">
        <f>SUM(M129:M138)</f>
        <v>0</v>
      </c>
      <c r="N128" s="132">
        <f>C128+H128</f>
        <v>8947400</v>
      </c>
      <c r="O128" s="89">
        <f t="shared" si="17"/>
        <v>8947400</v>
      </c>
    </row>
    <row r="129" spans="1:15" s="10" customFormat="1" ht="30">
      <c r="A129" s="66" t="s">
        <v>43</v>
      </c>
      <c r="B129" s="94" t="s">
        <v>116</v>
      </c>
      <c r="C129" s="149">
        <f aca="true" t="shared" si="33" ref="C129:C143">SUM(D129,G129)</f>
        <v>2639926</v>
      </c>
      <c r="D129" s="141">
        <v>2639926</v>
      </c>
      <c r="E129" s="141"/>
      <c r="F129" s="141"/>
      <c r="G129" s="141"/>
      <c r="H129" s="127">
        <f aca="true" t="shared" si="34" ref="H129:H138">SUM(I129,L129)</f>
        <v>0</v>
      </c>
      <c r="I129" s="141"/>
      <c r="J129" s="141"/>
      <c r="K129" s="141"/>
      <c r="L129" s="141"/>
      <c r="M129" s="141"/>
      <c r="N129" s="142">
        <f t="shared" si="27"/>
        <v>2639926</v>
      </c>
      <c r="O129" s="89">
        <f t="shared" si="17"/>
        <v>2639926</v>
      </c>
    </row>
    <row r="130" spans="1:15" s="10" customFormat="1" ht="45">
      <c r="A130" s="66" t="s">
        <v>44</v>
      </c>
      <c r="B130" s="94" t="s">
        <v>117</v>
      </c>
      <c r="C130" s="149">
        <f t="shared" si="33"/>
        <v>1667383</v>
      </c>
      <c r="D130" s="141">
        <v>1395923</v>
      </c>
      <c r="E130" s="141">
        <v>906556</v>
      </c>
      <c r="F130" s="141">
        <v>36305</v>
      </c>
      <c r="G130" s="141">
        <v>271460</v>
      </c>
      <c r="H130" s="127">
        <f t="shared" si="34"/>
        <v>17000</v>
      </c>
      <c r="I130" s="141">
        <v>17000</v>
      </c>
      <c r="J130" s="141"/>
      <c r="K130" s="141">
        <v>5300</v>
      </c>
      <c r="L130" s="141"/>
      <c r="M130" s="141"/>
      <c r="N130" s="142">
        <f t="shared" si="27"/>
        <v>1684383</v>
      </c>
      <c r="O130" s="89">
        <f t="shared" si="17"/>
        <v>1684383</v>
      </c>
    </row>
    <row r="131" spans="1:15" s="10" customFormat="1" ht="45">
      <c r="A131" s="66" t="s">
        <v>45</v>
      </c>
      <c r="B131" s="94" t="s">
        <v>118</v>
      </c>
      <c r="C131" s="149">
        <f t="shared" si="33"/>
        <v>441600</v>
      </c>
      <c r="D131" s="141">
        <v>441600</v>
      </c>
      <c r="E131" s="141"/>
      <c r="F131" s="141"/>
      <c r="G131" s="141"/>
      <c r="H131" s="127">
        <f t="shared" si="34"/>
        <v>0</v>
      </c>
      <c r="I131" s="141"/>
      <c r="J131" s="141"/>
      <c r="K131" s="141"/>
      <c r="L131" s="141"/>
      <c r="M131" s="141"/>
      <c r="N131" s="142">
        <f t="shared" si="27"/>
        <v>441600</v>
      </c>
      <c r="O131" s="89">
        <f t="shared" si="17"/>
        <v>441600</v>
      </c>
    </row>
    <row r="132" spans="1:15" s="10" customFormat="1" ht="45">
      <c r="A132" s="66" t="s">
        <v>151</v>
      </c>
      <c r="B132" s="94" t="s">
        <v>256</v>
      </c>
      <c r="C132" s="149">
        <f t="shared" si="33"/>
        <v>770679</v>
      </c>
      <c r="D132" s="141">
        <v>520679</v>
      </c>
      <c r="E132" s="141">
        <v>244150</v>
      </c>
      <c r="F132" s="141">
        <v>8470</v>
      </c>
      <c r="G132" s="141">
        <v>250000</v>
      </c>
      <c r="H132" s="127">
        <f t="shared" si="34"/>
        <v>0</v>
      </c>
      <c r="I132" s="141"/>
      <c r="J132" s="141"/>
      <c r="K132" s="141"/>
      <c r="L132" s="141"/>
      <c r="M132" s="141"/>
      <c r="N132" s="142">
        <f t="shared" si="27"/>
        <v>770679</v>
      </c>
      <c r="O132" s="89">
        <f t="shared" si="17"/>
        <v>770679</v>
      </c>
    </row>
    <row r="133" spans="1:15" s="10" customFormat="1" ht="45">
      <c r="A133" s="66" t="s">
        <v>46</v>
      </c>
      <c r="B133" s="94" t="s">
        <v>119</v>
      </c>
      <c r="C133" s="149">
        <f t="shared" si="33"/>
        <v>1519654</v>
      </c>
      <c r="D133" s="141">
        <v>1519654</v>
      </c>
      <c r="E133" s="141">
        <v>746393</v>
      </c>
      <c r="F133" s="141">
        <v>10725</v>
      </c>
      <c r="G133" s="141"/>
      <c r="H133" s="127">
        <f t="shared" si="34"/>
        <v>0</v>
      </c>
      <c r="I133" s="141"/>
      <c r="J133" s="141"/>
      <c r="K133" s="141"/>
      <c r="L133" s="141"/>
      <c r="M133" s="141"/>
      <c r="N133" s="142">
        <f t="shared" si="27"/>
        <v>1519654</v>
      </c>
      <c r="O133" s="89">
        <f t="shared" si="17"/>
        <v>1519654</v>
      </c>
    </row>
    <row r="134" spans="1:15" s="10" customFormat="1" ht="75">
      <c r="A134" s="66" t="s">
        <v>138</v>
      </c>
      <c r="B134" s="165" t="s">
        <v>204</v>
      </c>
      <c r="C134" s="149">
        <f t="shared" si="33"/>
        <v>670203</v>
      </c>
      <c r="D134" s="141">
        <v>670203</v>
      </c>
      <c r="E134" s="141"/>
      <c r="F134" s="141"/>
      <c r="G134" s="141"/>
      <c r="H134" s="127">
        <f t="shared" si="34"/>
        <v>0</v>
      </c>
      <c r="I134" s="141"/>
      <c r="J134" s="141"/>
      <c r="K134" s="141"/>
      <c r="L134" s="141"/>
      <c r="M134" s="141"/>
      <c r="N134" s="142">
        <f t="shared" si="27"/>
        <v>670203</v>
      </c>
      <c r="O134" s="89">
        <f t="shared" si="17"/>
        <v>670203</v>
      </c>
    </row>
    <row r="135" spans="1:15" s="10" customFormat="1" ht="75">
      <c r="A135" s="66" t="s">
        <v>248</v>
      </c>
      <c r="B135" s="165" t="s">
        <v>304</v>
      </c>
      <c r="C135" s="149">
        <f t="shared" si="33"/>
        <v>710525</v>
      </c>
      <c r="D135" s="141">
        <v>710525</v>
      </c>
      <c r="E135" s="141"/>
      <c r="F135" s="141"/>
      <c r="G135" s="141"/>
      <c r="H135" s="127"/>
      <c r="I135" s="141"/>
      <c r="J135" s="141"/>
      <c r="K135" s="141"/>
      <c r="L135" s="141"/>
      <c r="M135" s="141"/>
      <c r="N135" s="142">
        <f t="shared" si="27"/>
        <v>710525</v>
      </c>
      <c r="O135" s="89">
        <f aca="true" t="shared" si="35" ref="O135:O189">C135+H135</f>
        <v>710525</v>
      </c>
    </row>
    <row r="136" spans="1:15" s="10" customFormat="1" ht="75">
      <c r="A136" s="66" t="s">
        <v>179</v>
      </c>
      <c r="B136" s="94" t="s">
        <v>328</v>
      </c>
      <c r="C136" s="149">
        <f t="shared" si="33"/>
        <v>16170</v>
      </c>
      <c r="D136" s="141">
        <v>16170</v>
      </c>
      <c r="E136" s="141"/>
      <c r="F136" s="141"/>
      <c r="G136" s="141"/>
      <c r="H136" s="127">
        <f t="shared" si="34"/>
        <v>0</v>
      </c>
      <c r="I136" s="141"/>
      <c r="J136" s="141"/>
      <c r="K136" s="141"/>
      <c r="L136" s="141"/>
      <c r="M136" s="141"/>
      <c r="N136" s="142">
        <f t="shared" si="27"/>
        <v>16170</v>
      </c>
      <c r="O136" s="89">
        <f t="shared" si="35"/>
        <v>16170</v>
      </c>
    </row>
    <row r="137" spans="1:15" s="10" customFormat="1" ht="90">
      <c r="A137" s="66" t="s">
        <v>74</v>
      </c>
      <c r="B137" s="94" t="s">
        <v>180</v>
      </c>
      <c r="C137" s="149">
        <f t="shared" si="33"/>
        <v>391390</v>
      </c>
      <c r="D137" s="141">
        <v>391390</v>
      </c>
      <c r="E137" s="141"/>
      <c r="F137" s="141"/>
      <c r="G137" s="141"/>
      <c r="H137" s="127">
        <f t="shared" si="34"/>
        <v>0</v>
      </c>
      <c r="I137" s="141"/>
      <c r="J137" s="141"/>
      <c r="K137" s="141"/>
      <c r="L137" s="141"/>
      <c r="M137" s="141"/>
      <c r="N137" s="142">
        <f t="shared" si="27"/>
        <v>391390</v>
      </c>
      <c r="O137" s="89">
        <f t="shared" si="35"/>
        <v>391390</v>
      </c>
    </row>
    <row r="138" spans="1:15" s="10" customFormat="1" ht="63" customHeight="1">
      <c r="A138" s="66" t="s">
        <v>181</v>
      </c>
      <c r="B138" s="94" t="s">
        <v>257</v>
      </c>
      <c r="C138" s="149">
        <f t="shared" si="33"/>
        <v>102870</v>
      </c>
      <c r="D138" s="141">
        <v>102870</v>
      </c>
      <c r="E138" s="141"/>
      <c r="F138" s="141"/>
      <c r="G138" s="141"/>
      <c r="H138" s="127">
        <f t="shared" si="34"/>
        <v>0</v>
      </c>
      <c r="I138" s="141"/>
      <c r="J138" s="141"/>
      <c r="K138" s="141"/>
      <c r="L138" s="141"/>
      <c r="M138" s="141"/>
      <c r="N138" s="142">
        <f t="shared" si="27"/>
        <v>102870</v>
      </c>
      <c r="O138" s="89">
        <f t="shared" si="35"/>
        <v>102870</v>
      </c>
    </row>
    <row r="139" spans="1:15" s="54" customFormat="1" ht="47.25">
      <c r="A139" s="80" t="s">
        <v>174</v>
      </c>
      <c r="B139" s="50" t="s">
        <v>184</v>
      </c>
      <c r="C139" s="130">
        <f>D139+G139</f>
        <v>170000</v>
      </c>
      <c r="D139" s="131">
        <f>D142+D143+D140</f>
        <v>170000</v>
      </c>
      <c r="E139" s="131">
        <f aca="true" t="shared" si="36" ref="E139:M139">E142+E143+E140</f>
        <v>0</v>
      </c>
      <c r="F139" s="131">
        <f t="shared" si="36"/>
        <v>0</v>
      </c>
      <c r="G139" s="131">
        <f t="shared" si="36"/>
        <v>0</v>
      </c>
      <c r="H139" s="131">
        <f t="shared" si="36"/>
        <v>138100</v>
      </c>
      <c r="I139" s="131">
        <f t="shared" si="36"/>
        <v>34927</v>
      </c>
      <c r="J139" s="131">
        <f t="shared" si="36"/>
        <v>0</v>
      </c>
      <c r="K139" s="131">
        <f t="shared" si="36"/>
        <v>0</v>
      </c>
      <c r="L139" s="131">
        <f t="shared" si="36"/>
        <v>103173</v>
      </c>
      <c r="M139" s="131">
        <f t="shared" si="36"/>
        <v>0</v>
      </c>
      <c r="N139" s="132">
        <f aca="true" t="shared" si="37" ref="N139:N144">C139+H139</f>
        <v>308100</v>
      </c>
      <c r="O139" s="89">
        <f t="shared" si="35"/>
        <v>308100</v>
      </c>
    </row>
    <row r="140" spans="1:15" s="54" customFormat="1" ht="48.75" customHeight="1">
      <c r="A140" s="66" t="s">
        <v>311</v>
      </c>
      <c r="B140" s="94" t="s">
        <v>312</v>
      </c>
      <c r="C140" s="149">
        <f t="shared" si="33"/>
        <v>40000</v>
      </c>
      <c r="D140" s="137">
        <f>D141</f>
        <v>40000</v>
      </c>
      <c r="E140" s="157"/>
      <c r="F140" s="157"/>
      <c r="G140" s="157"/>
      <c r="H140" s="157"/>
      <c r="I140" s="157"/>
      <c r="J140" s="157"/>
      <c r="K140" s="157"/>
      <c r="L140" s="157"/>
      <c r="M140" s="157"/>
      <c r="N140" s="142">
        <f t="shared" si="37"/>
        <v>40000</v>
      </c>
      <c r="O140" s="89">
        <f t="shared" si="35"/>
        <v>40000</v>
      </c>
    </row>
    <row r="141" spans="1:15" s="54" customFormat="1" ht="30">
      <c r="A141" s="73" t="s">
        <v>255</v>
      </c>
      <c r="B141" s="165" t="s">
        <v>313</v>
      </c>
      <c r="C141" s="149">
        <f t="shared" si="33"/>
        <v>40000</v>
      </c>
      <c r="D141" s="137">
        <v>40000</v>
      </c>
      <c r="E141" s="157"/>
      <c r="F141" s="157"/>
      <c r="G141" s="157"/>
      <c r="H141" s="157"/>
      <c r="I141" s="157"/>
      <c r="J141" s="157"/>
      <c r="K141" s="157"/>
      <c r="L141" s="157"/>
      <c r="M141" s="157"/>
      <c r="N141" s="142">
        <f t="shared" si="37"/>
        <v>40000</v>
      </c>
      <c r="O141" s="89">
        <f t="shared" si="35"/>
        <v>40000</v>
      </c>
    </row>
    <row r="142" spans="1:15" s="10" customFormat="1" ht="30">
      <c r="A142" s="66" t="s">
        <v>186</v>
      </c>
      <c r="B142" s="94" t="s">
        <v>190</v>
      </c>
      <c r="C142" s="149">
        <f t="shared" si="33"/>
        <v>0</v>
      </c>
      <c r="D142" s="141"/>
      <c r="E142" s="141"/>
      <c r="F142" s="141"/>
      <c r="G142" s="141"/>
      <c r="H142" s="151">
        <f>SUM(I142,L142)</f>
        <v>138100</v>
      </c>
      <c r="I142" s="141">
        <v>34927</v>
      </c>
      <c r="J142" s="141"/>
      <c r="K142" s="141"/>
      <c r="L142" s="141">
        <v>103173</v>
      </c>
      <c r="M142" s="141"/>
      <c r="N142" s="142">
        <f t="shared" si="37"/>
        <v>138100</v>
      </c>
      <c r="O142" s="89">
        <f t="shared" si="35"/>
        <v>138100</v>
      </c>
    </row>
    <row r="143" spans="1:15" s="10" customFormat="1" ht="75">
      <c r="A143" s="66" t="s">
        <v>192</v>
      </c>
      <c r="B143" s="94" t="s">
        <v>329</v>
      </c>
      <c r="C143" s="149">
        <f t="shared" si="33"/>
        <v>130000</v>
      </c>
      <c r="D143" s="141">
        <v>130000</v>
      </c>
      <c r="E143" s="141"/>
      <c r="F143" s="141"/>
      <c r="G143" s="141"/>
      <c r="H143" s="151"/>
      <c r="I143" s="141"/>
      <c r="J143" s="141"/>
      <c r="K143" s="141"/>
      <c r="L143" s="141"/>
      <c r="M143" s="141"/>
      <c r="N143" s="142">
        <f t="shared" si="37"/>
        <v>130000</v>
      </c>
      <c r="O143" s="89">
        <f t="shared" si="35"/>
        <v>130000</v>
      </c>
    </row>
    <row r="144" spans="1:15" s="48" customFormat="1" ht="63">
      <c r="A144" s="80" t="s">
        <v>175</v>
      </c>
      <c r="B144" s="50" t="s">
        <v>259</v>
      </c>
      <c r="C144" s="130">
        <f>SUM(G144,D144)</f>
        <v>696200</v>
      </c>
      <c r="D144" s="131">
        <f>D145</f>
        <v>696200</v>
      </c>
      <c r="E144" s="131">
        <f aca="true" t="shared" si="38" ref="E144:M144">E145</f>
        <v>0</v>
      </c>
      <c r="F144" s="131">
        <f t="shared" si="38"/>
        <v>0</v>
      </c>
      <c r="G144" s="131">
        <f t="shared" si="38"/>
        <v>0</v>
      </c>
      <c r="H144" s="131">
        <f t="shared" si="38"/>
        <v>0</v>
      </c>
      <c r="I144" s="131">
        <f t="shared" si="38"/>
        <v>0</v>
      </c>
      <c r="J144" s="131">
        <f t="shared" si="38"/>
        <v>0</v>
      </c>
      <c r="K144" s="131">
        <f t="shared" si="38"/>
        <v>0</v>
      </c>
      <c r="L144" s="131">
        <f t="shared" si="38"/>
        <v>0</v>
      </c>
      <c r="M144" s="131">
        <f t="shared" si="38"/>
        <v>0</v>
      </c>
      <c r="N144" s="132">
        <f t="shared" si="37"/>
        <v>696200</v>
      </c>
      <c r="O144" s="89">
        <f t="shared" si="35"/>
        <v>696200</v>
      </c>
    </row>
    <row r="145" spans="1:15" ht="31.5">
      <c r="A145" s="66" t="s">
        <v>32</v>
      </c>
      <c r="B145" s="81" t="s">
        <v>82</v>
      </c>
      <c r="C145" s="133">
        <f>SUM(G145,D145)</f>
        <v>696200</v>
      </c>
      <c r="D145" s="153">
        <f>D146</f>
        <v>696200</v>
      </c>
      <c r="E145" s="153">
        <f aca="true" t="shared" si="39" ref="E145:M145">E146</f>
        <v>0</v>
      </c>
      <c r="F145" s="153">
        <f t="shared" si="39"/>
        <v>0</v>
      </c>
      <c r="G145" s="153">
        <f t="shared" si="39"/>
        <v>0</v>
      </c>
      <c r="H145" s="153">
        <f t="shared" si="39"/>
        <v>0</v>
      </c>
      <c r="I145" s="153">
        <f t="shared" si="39"/>
        <v>0</v>
      </c>
      <c r="J145" s="153">
        <f t="shared" si="39"/>
        <v>0</v>
      </c>
      <c r="K145" s="153">
        <f t="shared" si="39"/>
        <v>0</v>
      </c>
      <c r="L145" s="153">
        <f t="shared" si="39"/>
        <v>0</v>
      </c>
      <c r="M145" s="153">
        <f t="shared" si="39"/>
        <v>0</v>
      </c>
      <c r="N145" s="128">
        <f t="shared" si="27"/>
        <v>696200</v>
      </c>
      <c r="O145" s="89">
        <f t="shared" si="35"/>
        <v>696200</v>
      </c>
    </row>
    <row r="146" spans="1:15" ht="47.25" customHeight="1">
      <c r="A146" s="66" t="s">
        <v>255</v>
      </c>
      <c r="B146" s="104" t="s">
        <v>281</v>
      </c>
      <c r="C146" s="133">
        <f>SUM(G146,D146)</f>
        <v>696200</v>
      </c>
      <c r="D146" s="153">
        <v>696200</v>
      </c>
      <c r="E146" s="153"/>
      <c r="F146" s="153"/>
      <c r="G146" s="153"/>
      <c r="H146" s="134"/>
      <c r="I146" s="153"/>
      <c r="J146" s="153"/>
      <c r="K146" s="153"/>
      <c r="L146" s="153"/>
      <c r="M146" s="153"/>
      <c r="N146" s="128">
        <f t="shared" si="27"/>
        <v>696200</v>
      </c>
      <c r="O146" s="89">
        <f t="shared" si="35"/>
        <v>696200</v>
      </c>
    </row>
    <row r="147" spans="1:15" s="48" customFormat="1" ht="47.25">
      <c r="A147" s="80" t="s">
        <v>176</v>
      </c>
      <c r="B147" s="52" t="s">
        <v>261</v>
      </c>
      <c r="C147" s="130">
        <f>D147+G147</f>
        <v>0</v>
      </c>
      <c r="D147" s="131">
        <f>D148</f>
        <v>0</v>
      </c>
      <c r="E147" s="131">
        <f aca="true" t="shared" si="40" ref="E147:M147">E148</f>
        <v>0</v>
      </c>
      <c r="F147" s="131">
        <f t="shared" si="40"/>
        <v>0</v>
      </c>
      <c r="G147" s="131">
        <f t="shared" si="40"/>
        <v>0</v>
      </c>
      <c r="H147" s="131">
        <f t="shared" si="40"/>
        <v>289300</v>
      </c>
      <c r="I147" s="131">
        <f t="shared" si="40"/>
        <v>289300</v>
      </c>
      <c r="J147" s="131">
        <f t="shared" si="40"/>
        <v>0</v>
      </c>
      <c r="K147" s="131">
        <f t="shared" si="40"/>
        <v>0</v>
      </c>
      <c r="L147" s="131">
        <f t="shared" si="40"/>
        <v>0</v>
      </c>
      <c r="M147" s="131">
        <f t="shared" si="40"/>
        <v>0</v>
      </c>
      <c r="N147" s="132">
        <f>SUM(H147,C147)</f>
        <v>289300</v>
      </c>
      <c r="O147" s="89">
        <f t="shared" si="35"/>
        <v>289300</v>
      </c>
    </row>
    <row r="148" spans="1:15" ht="45">
      <c r="A148" s="66">
        <v>240604</v>
      </c>
      <c r="B148" s="94" t="s">
        <v>7</v>
      </c>
      <c r="C148" s="133">
        <f>SUM(G148,D148)</f>
        <v>0</v>
      </c>
      <c r="D148" s="153"/>
      <c r="E148" s="153"/>
      <c r="F148" s="153"/>
      <c r="G148" s="153"/>
      <c r="H148" s="127">
        <f>SUM(I148,L148)</f>
        <v>289300</v>
      </c>
      <c r="I148" s="153">
        <v>289300</v>
      </c>
      <c r="J148" s="153"/>
      <c r="K148" s="153"/>
      <c r="L148" s="153"/>
      <c r="M148" s="153"/>
      <c r="N148" s="128">
        <f t="shared" si="27"/>
        <v>289300</v>
      </c>
      <c r="O148" s="89">
        <f t="shared" si="35"/>
        <v>289300</v>
      </c>
    </row>
    <row r="149" spans="1:15" s="55" customFormat="1" ht="47.25">
      <c r="A149" s="80" t="s">
        <v>194</v>
      </c>
      <c r="B149" s="49" t="s">
        <v>260</v>
      </c>
      <c r="C149" s="154">
        <f>D149+G149</f>
        <v>100000</v>
      </c>
      <c r="D149" s="155">
        <f>D150+D151</f>
        <v>100000</v>
      </c>
      <c r="E149" s="155">
        <f aca="true" t="shared" si="41" ref="E149:M149">E150+E151</f>
        <v>0</v>
      </c>
      <c r="F149" s="155">
        <f t="shared" si="41"/>
        <v>0</v>
      </c>
      <c r="G149" s="155">
        <f t="shared" si="41"/>
        <v>0</v>
      </c>
      <c r="H149" s="155">
        <f t="shared" si="41"/>
        <v>21774300</v>
      </c>
      <c r="I149" s="155">
        <f t="shared" si="41"/>
        <v>21774300</v>
      </c>
      <c r="J149" s="155">
        <f t="shared" si="41"/>
        <v>0</v>
      </c>
      <c r="K149" s="155">
        <f t="shared" si="41"/>
        <v>0</v>
      </c>
      <c r="L149" s="155">
        <f t="shared" si="41"/>
        <v>0</v>
      </c>
      <c r="M149" s="155">
        <f t="shared" si="41"/>
        <v>0</v>
      </c>
      <c r="N149" s="146">
        <f t="shared" si="27"/>
        <v>21874300</v>
      </c>
      <c r="O149" s="89">
        <f t="shared" si="35"/>
        <v>21874300</v>
      </c>
    </row>
    <row r="150" spans="1:15" s="55" customFormat="1" ht="60">
      <c r="A150" s="66">
        <v>170703</v>
      </c>
      <c r="B150" s="94" t="s">
        <v>330</v>
      </c>
      <c r="C150" s="149">
        <f>D150+G150</f>
        <v>0</v>
      </c>
      <c r="D150" s="156"/>
      <c r="E150" s="156"/>
      <c r="F150" s="156"/>
      <c r="G150" s="156"/>
      <c r="H150" s="157">
        <f>I150+L150</f>
        <v>21774300</v>
      </c>
      <c r="I150" s="147">
        <v>21774300</v>
      </c>
      <c r="J150" s="156"/>
      <c r="K150" s="156"/>
      <c r="L150" s="147"/>
      <c r="M150" s="156"/>
      <c r="N150" s="128">
        <f t="shared" si="27"/>
        <v>21774300</v>
      </c>
      <c r="O150" s="89">
        <f t="shared" si="35"/>
        <v>21774300</v>
      </c>
    </row>
    <row r="151" spans="1:15" s="55" customFormat="1" ht="31.5">
      <c r="A151" s="66" t="s">
        <v>288</v>
      </c>
      <c r="B151" s="172" t="s">
        <v>289</v>
      </c>
      <c r="C151" s="149">
        <f>D151+G151</f>
        <v>100000</v>
      </c>
      <c r="D151" s="147">
        <f>D152</f>
        <v>100000</v>
      </c>
      <c r="E151" s="147">
        <f aca="true" t="shared" si="42" ref="E151:M151">E152</f>
        <v>0</v>
      </c>
      <c r="F151" s="147">
        <f t="shared" si="42"/>
        <v>0</v>
      </c>
      <c r="G151" s="147">
        <f t="shared" si="42"/>
        <v>0</v>
      </c>
      <c r="H151" s="147">
        <f t="shared" si="42"/>
        <v>0</v>
      </c>
      <c r="I151" s="147">
        <f t="shared" si="42"/>
        <v>0</v>
      </c>
      <c r="J151" s="147">
        <f t="shared" si="42"/>
        <v>0</v>
      </c>
      <c r="K151" s="147">
        <f t="shared" si="42"/>
        <v>0</v>
      </c>
      <c r="L151" s="147">
        <f t="shared" si="42"/>
        <v>0</v>
      </c>
      <c r="M151" s="147">
        <f t="shared" si="42"/>
        <v>0</v>
      </c>
      <c r="N151" s="128">
        <f t="shared" si="27"/>
        <v>100000</v>
      </c>
      <c r="O151" s="89">
        <f t="shared" si="35"/>
        <v>100000</v>
      </c>
    </row>
    <row r="152" spans="1:15" s="55" customFormat="1" ht="62.25" customHeight="1">
      <c r="A152" s="66" t="s">
        <v>255</v>
      </c>
      <c r="B152" s="94" t="s">
        <v>331</v>
      </c>
      <c r="C152" s="149">
        <f>D152+G152</f>
        <v>100000</v>
      </c>
      <c r="D152" s="147">
        <v>100000</v>
      </c>
      <c r="E152" s="156"/>
      <c r="F152" s="156"/>
      <c r="G152" s="156"/>
      <c r="H152" s="157"/>
      <c r="I152" s="147"/>
      <c r="J152" s="156"/>
      <c r="K152" s="156"/>
      <c r="L152" s="147"/>
      <c r="M152" s="156"/>
      <c r="N152" s="128">
        <f t="shared" si="27"/>
        <v>100000</v>
      </c>
      <c r="O152" s="89">
        <f t="shared" si="35"/>
        <v>100000</v>
      </c>
    </row>
    <row r="153" spans="1:15" s="55" customFormat="1" ht="47.25">
      <c r="A153" s="80" t="s">
        <v>177</v>
      </c>
      <c r="B153" s="49" t="s">
        <v>124</v>
      </c>
      <c r="C153" s="154">
        <f>SUM(G153,D153)</f>
        <v>0</v>
      </c>
      <c r="D153" s="155">
        <f>D154+D156+D157+D158</f>
        <v>0</v>
      </c>
      <c r="E153" s="155">
        <f aca="true" t="shared" si="43" ref="E153:M153">E154+E156+E157+E158</f>
        <v>0</v>
      </c>
      <c r="F153" s="155">
        <f t="shared" si="43"/>
        <v>0</v>
      </c>
      <c r="G153" s="155">
        <f t="shared" si="43"/>
        <v>0</v>
      </c>
      <c r="H153" s="155">
        <f t="shared" si="43"/>
        <v>39712538</v>
      </c>
      <c r="I153" s="155">
        <f t="shared" si="43"/>
        <v>0</v>
      </c>
      <c r="J153" s="155">
        <f t="shared" si="43"/>
        <v>0</v>
      </c>
      <c r="K153" s="155">
        <f t="shared" si="43"/>
        <v>0</v>
      </c>
      <c r="L153" s="155">
        <f>L154+L156+L157+L158</f>
        <v>39712538</v>
      </c>
      <c r="M153" s="155">
        <f t="shared" si="43"/>
        <v>39140438</v>
      </c>
      <c r="N153" s="146">
        <f t="shared" si="27"/>
        <v>39712538</v>
      </c>
      <c r="O153" s="89">
        <f t="shared" si="35"/>
        <v>39712538</v>
      </c>
    </row>
    <row r="154" spans="1:15" ht="16.5">
      <c r="A154" s="66" t="s">
        <v>125</v>
      </c>
      <c r="B154" s="94" t="s">
        <v>121</v>
      </c>
      <c r="C154" s="158">
        <f>SUM(G154,D154)</f>
        <v>0</v>
      </c>
      <c r="D154" s="139"/>
      <c r="E154" s="139"/>
      <c r="F154" s="139"/>
      <c r="G154" s="139"/>
      <c r="H154" s="151">
        <f aca="true" t="shared" si="44" ref="H154:H159">I154+L154</f>
        <v>39140438</v>
      </c>
      <c r="I154" s="159"/>
      <c r="J154" s="159"/>
      <c r="K154" s="159"/>
      <c r="L154" s="159">
        <f>98806851-60550000-116413+L155+500000</f>
        <v>39140438</v>
      </c>
      <c r="M154" s="159">
        <f>98806851-60550000-116413+M155+500000</f>
        <v>39140438</v>
      </c>
      <c r="N154" s="128">
        <f t="shared" si="27"/>
        <v>39140438</v>
      </c>
      <c r="O154" s="89">
        <f t="shared" si="35"/>
        <v>39140438</v>
      </c>
    </row>
    <row r="155" spans="1:15" ht="31.5">
      <c r="A155" s="108" t="s">
        <v>255</v>
      </c>
      <c r="B155" s="166" t="s">
        <v>339</v>
      </c>
      <c r="C155" s="158"/>
      <c r="D155" s="139"/>
      <c r="E155" s="139"/>
      <c r="F155" s="139"/>
      <c r="G155" s="139"/>
      <c r="H155" s="151">
        <f t="shared" si="44"/>
        <v>500000</v>
      </c>
      <c r="I155" s="159"/>
      <c r="J155" s="159"/>
      <c r="K155" s="159"/>
      <c r="L155" s="159">
        <v>500000</v>
      </c>
      <c r="M155" s="159">
        <v>500000</v>
      </c>
      <c r="N155" s="128">
        <f t="shared" si="27"/>
        <v>500000</v>
      </c>
      <c r="O155" s="89">
        <f t="shared" si="35"/>
        <v>500000</v>
      </c>
    </row>
    <row r="156" spans="1:15" ht="30">
      <c r="A156" s="66">
        <v>240601</v>
      </c>
      <c r="B156" s="94" t="s">
        <v>5</v>
      </c>
      <c r="C156" s="158"/>
      <c r="D156" s="139"/>
      <c r="E156" s="139"/>
      <c r="F156" s="139"/>
      <c r="G156" s="139"/>
      <c r="H156" s="151">
        <f t="shared" si="44"/>
        <v>272100</v>
      </c>
      <c r="I156" s="159"/>
      <c r="J156" s="159"/>
      <c r="K156" s="159"/>
      <c r="L156" s="159">
        <f>410700-138600</f>
        <v>272100</v>
      </c>
      <c r="M156" s="159"/>
      <c r="N156" s="128">
        <f t="shared" si="27"/>
        <v>272100</v>
      </c>
      <c r="O156" s="89">
        <f t="shared" si="35"/>
        <v>272100</v>
      </c>
    </row>
    <row r="157" spans="1:15" ht="16.5">
      <c r="A157" s="66">
        <v>240602</v>
      </c>
      <c r="B157" s="94" t="s">
        <v>6</v>
      </c>
      <c r="C157" s="158"/>
      <c r="D157" s="139"/>
      <c r="E157" s="139"/>
      <c r="F157" s="139"/>
      <c r="G157" s="139"/>
      <c r="H157" s="151">
        <f t="shared" si="44"/>
        <v>200000</v>
      </c>
      <c r="I157" s="159"/>
      <c r="J157" s="159"/>
      <c r="K157" s="159"/>
      <c r="L157" s="159">
        <v>200000</v>
      </c>
      <c r="M157" s="159"/>
      <c r="N157" s="128">
        <f t="shared" si="27"/>
        <v>200000</v>
      </c>
      <c r="O157" s="89">
        <f t="shared" si="35"/>
        <v>200000</v>
      </c>
    </row>
    <row r="158" spans="1:15" ht="45">
      <c r="A158" s="66">
        <v>240603</v>
      </c>
      <c r="B158" s="94" t="s">
        <v>96</v>
      </c>
      <c r="C158" s="158"/>
      <c r="D158" s="139"/>
      <c r="E158" s="139"/>
      <c r="F158" s="139"/>
      <c r="G158" s="139"/>
      <c r="H158" s="151">
        <f t="shared" si="44"/>
        <v>100000</v>
      </c>
      <c r="I158" s="159"/>
      <c r="J158" s="159"/>
      <c r="K158" s="159"/>
      <c r="L158" s="159">
        <v>100000</v>
      </c>
      <c r="M158" s="159"/>
      <c r="N158" s="128">
        <f t="shared" si="27"/>
        <v>100000</v>
      </c>
      <c r="O158" s="89">
        <f t="shared" si="35"/>
        <v>100000</v>
      </c>
    </row>
    <row r="159" spans="1:15" s="51" customFormat="1" ht="31.5">
      <c r="A159" s="80" t="s">
        <v>253</v>
      </c>
      <c r="B159" s="49" t="s">
        <v>129</v>
      </c>
      <c r="C159" s="130">
        <f>329300-3000+80000-100+2100000+128700-2323400</f>
        <v>311500</v>
      </c>
      <c r="D159" s="131"/>
      <c r="E159" s="131"/>
      <c r="F159" s="131"/>
      <c r="G159" s="131"/>
      <c r="H159" s="131">
        <f t="shared" si="44"/>
        <v>0</v>
      </c>
      <c r="I159" s="131"/>
      <c r="J159" s="131"/>
      <c r="K159" s="131"/>
      <c r="L159" s="131"/>
      <c r="M159" s="131"/>
      <c r="N159" s="132">
        <f t="shared" si="27"/>
        <v>311500</v>
      </c>
      <c r="O159" s="89">
        <f t="shared" si="35"/>
        <v>311500</v>
      </c>
    </row>
    <row r="160" spans="1:15" s="48" customFormat="1" ht="16.5">
      <c r="A160" s="83"/>
      <c r="B160" s="49" t="s">
        <v>47</v>
      </c>
      <c r="C160" s="130">
        <f>SUM(C161)</f>
        <v>0</v>
      </c>
      <c r="D160" s="131">
        <f aca="true" t="shared" si="45" ref="D160:M160">SUM(D161)</f>
        <v>0</v>
      </c>
      <c r="E160" s="131">
        <f t="shared" si="45"/>
        <v>0</v>
      </c>
      <c r="F160" s="131">
        <f t="shared" si="45"/>
        <v>0</v>
      </c>
      <c r="G160" s="131">
        <f t="shared" si="45"/>
        <v>0</v>
      </c>
      <c r="H160" s="131">
        <f>I160+M160</f>
        <v>-18560949</v>
      </c>
      <c r="I160" s="131">
        <f t="shared" si="45"/>
        <v>0</v>
      </c>
      <c r="J160" s="131">
        <f t="shared" si="45"/>
        <v>0</v>
      </c>
      <c r="K160" s="131">
        <f t="shared" si="45"/>
        <v>0</v>
      </c>
      <c r="L160" s="131">
        <f t="shared" si="45"/>
        <v>0</v>
      </c>
      <c r="M160" s="131">
        <f t="shared" si="45"/>
        <v>-18560949</v>
      </c>
      <c r="N160" s="132">
        <f t="shared" si="27"/>
        <v>-18560949</v>
      </c>
      <c r="O160" s="89">
        <f t="shared" si="35"/>
        <v>-18560949</v>
      </c>
    </row>
    <row r="161" spans="1:15" ht="22.5" customHeight="1">
      <c r="A161" s="66" t="s">
        <v>123</v>
      </c>
      <c r="B161" s="75" t="s">
        <v>52</v>
      </c>
      <c r="C161" s="158"/>
      <c r="D161" s="139"/>
      <c r="E161" s="139"/>
      <c r="F161" s="139"/>
      <c r="G161" s="139"/>
      <c r="H161" s="151">
        <f>M161</f>
        <v>-18560949</v>
      </c>
      <c r="I161" s="139"/>
      <c r="J161" s="139"/>
      <c r="K161" s="139"/>
      <c r="L161" s="139"/>
      <c r="M161" s="139">
        <v>-18560949</v>
      </c>
      <c r="N161" s="128">
        <f t="shared" si="27"/>
        <v>-18560949</v>
      </c>
      <c r="O161" s="89">
        <f t="shared" si="35"/>
        <v>-18560949</v>
      </c>
    </row>
    <row r="162" spans="1:15" s="48" customFormat="1" ht="16.5">
      <c r="A162" s="83"/>
      <c r="B162" s="49" t="s">
        <v>48</v>
      </c>
      <c r="C162" s="130">
        <f>SUM(C163)</f>
        <v>0</v>
      </c>
      <c r="D162" s="131">
        <f aca="true" t="shared" si="46" ref="D162:M162">SUM(D163)</f>
        <v>0</v>
      </c>
      <c r="E162" s="131">
        <f t="shared" si="46"/>
        <v>0</v>
      </c>
      <c r="F162" s="131">
        <f t="shared" si="46"/>
        <v>0</v>
      </c>
      <c r="G162" s="131">
        <f t="shared" si="46"/>
        <v>0</v>
      </c>
      <c r="H162" s="131">
        <f>I162+M162</f>
        <v>-4889</v>
      </c>
      <c r="I162" s="131">
        <f t="shared" si="46"/>
        <v>0</v>
      </c>
      <c r="J162" s="131">
        <f t="shared" si="46"/>
        <v>0</v>
      </c>
      <c r="K162" s="131">
        <f t="shared" si="46"/>
        <v>0</v>
      </c>
      <c r="L162" s="131">
        <f t="shared" si="46"/>
        <v>0</v>
      </c>
      <c r="M162" s="131">
        <f t="shared" si="46"/>
        <v>-4889</v>
      </c>
      <c r="N162" s="132">
        <f t="shared" si="27"/>
        <v>-4889</v>
      </c>
      <c r="O162" s="89">
        <f t="shared" si="35"/>
        <v>-4889</v>
      </c>
    </row>
    <row r="163" spans="1:15" ht="21.75" customHeight="1">
      <c r="A163" s="66" t="s">
        <v>123</v>
      </c>
      <c r="B163" s="75" t="s">
        <v>52</v>
      </c>
      <c r="C163" s="158"/>
      <c r="D163" s="139"/>
      <c r="E163" s="139"/>
      <c r="F163" s="139"/>
      <c r="G163" s="139"/>
      <c r="H163" s="157">
        <f>I163+M163</f>
        <v>-4889</v>
      </c>
      <c r="I163" s="139"/>
      <c r="J163" s="139"/>
      <c r="K163" s="139"/>
      <c r="L163" s="139"/>
      <c r="M163" s="139">
        <v>-4889</v>
      </c>
      <c r="N163" s="160">
        <f t="shared" si="27"/>
        <v>-4889</v>
      </c>
      <c r="O163" s="89">
        <f t="shared" si="35"/>
        <v>-4889</v>
      </c>
    </row>
    <row r="164" spans="1:15" s="48" customFormat="1" ht="31.5">
      <c r="A164" s="64" t="s">
        <v>172</v>
      </c>
      <c r="B164" s="50" t="s">
        <v>97</v>
      </c>
      <c r="C164" s="154">
        <f>C165+C167</f>
        <v>20678400</v>
      </c>
      <c r="D164" s="187">
        <f>D165+D167</f>
        <v>0</v>
      </c>
      <c r="E164" s="187">
        <f aca="true" t="shared" si="47" ref="E164:M164">E165+E167</f>
        <v>0</v>
      </c>
      <c r="F164" s="187">
        <f t="shared" si="47"/>
        <v>0</v>
      </c>
      <c r="G164" s="187">
        <f t="shared" si="47"/>
        <v>20678400</v>
      </c>
      <c r="H164" s="187">
        <f t="shared" si="47"/>
        <v>0</v>
      </c>
      <c r="I164" s="187">
        <f t="shared" si="47"/>
        <v>0</v>
      </c>
      <c r="J164" s="187">
        <f t="shared" si="47"/>
        <v>0</v>
      </c>
      <c r="K164" s="187">
        <f t="shared" si="47"/>
        <v>0</v>
      </c>
      <c r="L164" s="187">
        <f t="shared" si="47"/>
        <v>0</v>
      </c>
      <c r="M164" s="187">
        <f t="shared" si="47"/>
        <v>0</v>
      </c>
      <c r="N164" s="132">
        <f t="shared" si="27"/>
        <v>20678400</v>
      </c>
      <c r="O164" s="89">
        <f t="shared" si="35"/>
        <v>20678400</v>
      </c>
    </row>
    <row r="165" spans="1:15" s="48" customFormat="1" ht="63">
      <c r="A165" s="108" t="s">
        <v>282</v>
      </c>
      <c r="B165" s="166" t="s">
        <v>283</v>
      </c>
      <c r="C165" s="149">
        <f>D165+G165</f>
        <v>20074600</v>
      </c>
      <c r="D165" s="127"/>
      <c r="E165" s="127"/>
      <c r="F165" s="127"/>
      <c r="G165" s="147">
        <f>19574600+G166</f>
        <v>20074600</v>
      </c>
      <c r="H165" s="127"/>
      <c r="I165" s="127"/>
      <c r="J165" s="127"/>
      <c r="K165" s="127"/>
      <c r="L165" s="127"/>
      <c r="M165" s="127"/>
      <c r="N165" s="161">
        <f t="shared" si="27"/>
        <v>20074600</v>
      </c>
      <c r="O165" s="89">
        <f t="shared" si="35"/>
        <v>20074600</v>
      </c>
    </row>
    <row r="166" spans="1:15" s="48" customFormat="1" ht="31.5">
      <c r="A166" s="108" t="s">
        <v>255</v>
      </c>
      <c r="B166" s="166" t="s">
        <v>339</v>
      </c>
      <c r="C166" s="149">
        <f>D166+G166</f>
        <v>500000</v>
      </c>
      <c r="D166" s="181"/>
      <c r="E166" s="181"/>
      <c r="F166" s="181"/>
      <c r="G166" s="182">
        <v>500000</v>
      </c>
      <c r="H166" s="181"/>
      <c r="I166" s="181"/>
      <c r="J166" s="181"/>
      <c r="K166" s="181"/>
      <c r="L166" s="181"/>
      <c r="M166" s="181"/>
      <c r="N166" s="161">
        <f t="shared" si="27"/>
        <v>500000</v>
      </c>
      <c r="O166" s="89">
        <f t="shared" si="35"/>
        <v>500000</v>
      </c>
    </row>
    <row r="167" spans="1:15" s="48" customFormat="1" ht="21" customHeight="1" thickBot="1">
      <c r="A167" s="66" t="s">
        <v>51</v>
      </c>
      <c r="B167" s="94" t="s">
        <v>322</v>
      </c>
      <c r="C167" s="188">
        <f>D167+G167</f>
        <v>603800</v>
      </c>
      <c r="D167" s="182"/>
      <c r="E167" s="181"/>
      <c r="F167" s="181"/>
      <c r="G167" s="182">
        <v>603800</v>
      </c>
      <c r="H167" s="181"/>
      <c r="I167" s="181"/>
      <c r="J167" s="181"/>
      <c r="K167" s="181"/>
      <c r="L167" s="181"/>
      <c r="M167" s="181"/>
      <c r="N167" s="189">
        <f t="shared" si="27"/>
        <v>603800</v>
      </c>
      <c r="O167" s="89">
        <f t="shared" si="35"/>
        <v>603800</v>
      </c>
    </row>
    <row r="168" spans="1:15" s="48" customFormat="1" ht="20.25" thickBot="1">
      <c r="A168" s="84"/>
      <c r="B168" s="85" t="s">
        <v>164</v>
      </c>
      <c r="C168" s="190">
        <f aca="true" t="shared" si="48" ref="C168:N168">C7+C9+C12+C14+C17+C46+C75+C94+C97+C114++C128+C139+C144+C147+C149+C153+C159+C160+C162+C164</f>
        <v>449418470</v>
      </c>
      <c r="D168" s="190">
        <f t="shared" si="48"/>
        <v>411887366</v>
      </c>
      <c r="E168" s="190">
        <f t="shared" si="48"/>
        <v>194509236</v>
      </c>
      <c r="F168" s="190">
        <f t="shared" si="48"/>
        <v>27752350</v>
      </c>
      <c r="G168" s="190">
        <f t="shared" si="48"/>
        <v>37219604</v>
      </c>
      <c r="H168" s="190">
        <f t="shared" si="48"/>
        <v>57512220</v>
      </c>
      <c r="I168" s="190">
        <f t="shared" si="48"/>
        <v>35372647</v>
      </c>
      <c r="J168" s="190">
        <f t="shared" si="48"/>
        <v>826300</v>
      </c>
      <c r="K168" s="190">
        <f t="shared" si="48"/>
        <v>287050</v>
      </c>
      <c r="L168" s="190">
        <f t="shared" si="48"/>
        <v>40705411</v>
      </c>
      <c r="M168" s="190">
        <f t="shared" si="48"/>
        <v>20574600</v>
      </c>
      <c r="N168" s="190">
        <f t="shared" si="48"/>
        <v>506930690</v>
      </c>
      <c r="O168" s="89">
        <f t="shared" si="35"/>
        <v>506930690</v>
      </c>
    </row>
    <row r="169" spans="1:15" s="48" customFormat="1" ht="16.5">
      <c r="A169" s="86"/>
      <c r="B169" s="63" t="s">
        <v>131</v>
      </c>
      <c r="C169" s="130">
        <f aca="true" t="shared" si="49" ref="C169:C174">D169+G169</f>
        <v>652490930</v>
      </c>
      <c r="D169" s="131">
        <f>D170+D172+D174+D178+D180+D182</f>
        <v>652490930</v>
      </c>
      <c r="E169" s="131">
        <f aca="true" t="shared" si="50" ref="E169:M169">E170+E172+E174+E178+E180+E182</f>
        <v>0</v>
      </c>
      <c r="F169" s="131">
        <f t="shared" si="50"/>
        <v>0</v>
      </c>
      <c r="G169" s="131">
        <f t="shared" si="50"/>
        <v>0</v>
      </c>
      <c r="H169" s="131">
        <f t="shared" si="50"/>
        <v>71435800</v>
      </c>
      <c r="I169" s="131">
        <f t="shared" si="50"/>
        <v>70696600</v>
      </c>
      <c r="J169" s="131">
        <f t="shared" si="50"/>
        <v>0</v>
      </c>
      <c r="K169" s="131">
        <f t="shared" si="50"/>
        <v>0</v>
      </c>
      <c r="L169" s="131">
        <f t="shared" si="50"/>
        <v>739200</v>
      </c>
      <c r="M169" s="131">
        <f t="shared" si="50"/>
        <v>0</v>
      </c>
      <c r="N169" s="131">
        <f>N170+N172+N174+N178+N180+N182</f>
        <v>723926730</v>
      </c>
      <c r="O169" s="89">
        <f t="shared" si="35"/>
        <v>723926730</v>
      </c>
    </row>
    <row r="170" spans="1:15" s="48" customFormat="1" ht="16.5">
      <c r="A170" s="64" t="s">
        <v>165</v>
      </c>
      <c r="B170" s="49" t="s">
        <v>105</v>
      </c>
      <c r="C170" s="130">
        <f t="shared" si="49"/>
        <v>985700</v>
      </c>
      <c r="D170" s="131">
        <f>D171</f>
        <v>985700</v>
      </c>
      <c r="E170" s="131">
        <f aca="true" t="shared" si="51" ref="E170:M170">E171</f>
        <v>0</v>
      </c>
      <c r="F170" s="131">
        <f t="shared" si="51"/>
        <v>0</v>
      </c>
      <c r="G170" s="131">
        <f t="shared" si="51"/>
        <v>0</v>
      </c>
      <c r="H170" s="131">
        <f t="shared" si="51"/>
        <v>0</v>
      </c>
      <c r="I170" s="131">
        <f t="shared" si="51"/>
        <v>0</v>
      </c>
      <c r="J170" s="131">
        <f t="shared" si="51"/>
        <v>0</v>
      </c>
      <c r="K170" s="131">
        <f t="shared" si="51"/>
        <v>0</v>
      </c>
      <c r="L170" s="131">
        <f t="shared" si="51"/>
        <v>0</v>
      </c>
      <c r="M170" s="131">
        <f t="shared" si="51"/>
        <v>0</v>
      </c>
      <c r="N170" s="132">
        <f>C170+H170</f>
        <v>985700</v>
      </c>
      <c r="O170" s="89">
        <f t="shared" si="35"/>
        <v>985700</v>
      </c>
    </row>
    <row r="171" spans="1:30" s="48" customFormat="1" ht="109.5" customHeight="1">
      <c r="A171" s="168"/>
      <c r="B171" s="87" t="s">
        <v>284</v>
      </c>
      <c r="C171" s="191">
        <f t="shared" si="49"/>
        <v>985700</v>
      </c>
      <c r="D171" s="137">
        <v>985700</v>
      </c>
      <c r="E171" s="157"/>
      <c r="F171" s="157"/>
      <c r="G171" s="137"/>
      <c r="H171" s="157"/>
      <c r="I171" s="157"/>
      <c r="J171" s="157"/>
      <c r="K171" s="157"/>
      <c r="L171" s="157"/>
      <c r="M171" s="157"/>
      <c r="N171" s="160">
        <f>C171+H171</f>
        <v>985700</v>
      </c>
      <c r="O171" s="89">
        <f t="shared" si="35"/>
        <v>985700</v>
      </c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</row>
    <row r="172" spans="1:30" s="48" customFormat="1" ht="27" customHeight="1">
      <c r="A172" s="80" t="s">
        <v>167</v>
      </c>
      <c r="B172" s="52" t="s">
        <v>88</v>
      </c>
      <c r="C172" s="130">
        <f t="shared" si="49"/>
        <v>200000</v>
      </c>
      <c r="D172" s="131">
        <f>D173</f>
        <v>200000</v>
      </c>
      <c r="E172" s="131">
        <f aca="true" t="shared" si="52" ref="E172:M172">E173</f>
        <v>0</v>
      </c>
      <c r="F172" s="131">
        <f t="shared" si="52"/>
        <v>0</v>
      </c>
      <c r="G172" s="131">
        <f t="shared" si="52"/>
        <v>0</v>
      </c>
      <c r="H172" s="131">
        <f t="shared" si="52"/>
        <v>0</v>
      </c>
      <c r="I172" s="131">
        <f t="shared" si="52"/>
        <v>0</v>
      </c>
      <c r="J172" s="131">
        <f t="shared" si="52"/>
        <v>0</v>
      </c>
      <c r="K172" s="131">
        <f t="shared" si="52"/>
        <v>0</v>
      </c>
      <c r="L172" s="131">
        <f t="shared" si="52"/>
        <v>0</v>
      </c>
      <c r="M172" s="131">
        <f t="shared" si="52"/>
        <v>0</v>
      </c>
      <c r="N172" s="132">
        <f>H172+C172</f>
        <v>200000</v>
      </c>
      <c r="O172" s="89">
        <f t="shared" si="35"/>
        <v>200000</v>
      </c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</row>
    <row r="173" spans="1:30" s="48" customFormat="1" ht="48.75" customHeight="1">
      <c r="A173" s="66" t="s">
        <v>209</v>
      </c>
      <c r="B173" s="87" t="s">
        <v>276</v>
      </c>
      <c r="C173" s="133">
        <f t="shared" si="49"/>
        <v>200000</v>
      </c>
      <c r="D173" s="159">
        <v>200000</v>
      </c>
      <c r="E173" s="157"/>
      <c r="F173" s="157"/>
      <c r="G173" s="137"/>
      <c r="H173" s="157"/>
      <c r="I173" s="157"/>
      <c r="J173" s="157"/>
      <c r="K173" s="157"/>
      <c r="L173" s="157"/>
      <c r="M173" s="157"/>
      <c r="N173" s="160">
        <f>C173+H173</f>
        <v>200000</v>
      </c>
      <c r="O173" s="89">
        <f t="shared" si="35"/>
        <v>200000</v>
      </c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</row>
    <row r="174" spans="1:15" s="48" customFormat="1" ht="47.25">
      <c r="A174" s="80" t="s">
        <v>168</v>
      </c>
      <c r="B174" s="52" t="s">
        <v>265</v>
      </c>
      <c r="C174" s="130">
        <f t="shared" si="49"/>
        <v>513406300</v>
      </c>
      <c r="D174" s="131">
        <f>D175+D176+D177</f>
        <v>513406300</v>
      </c>
      <c r="E174" s="131">
        <f aca="true" t="shared" si="53" ref="E174:M174">E175+E176+E177</f>
        <v>0</v>
      </c>
      <c r="F174" s="131">
        <f t="shared" si="53"/>
        <v>0</v>
      </c>
      <c r="G174" s="131">
        <f t="shared" si="53"/>
        <v>0</v>
      </c>
      <c r="H174" s="131">
        <f t="shared" si="53"/>
        <v>739200</v>
      </c>
      <c r="I174" s="131">
        <f t="shared" si="53"/>
        <v>0</v>
      </c>
      <c r="J174" s="131">
        <f t="shared" si="53"/>
        <v>0</v>
      </c>
      <c r="K174" s="131">
        <f t="shared" si="53"/>
        <v>0</v>
      </c>
      <c r="L174" s="131">
        <f t="shared" si="53"/>
        <v>739200</v>
      </c>
      <c r="M174" s="131">
        <f t="shared" si="53"/>
        <v>0</v>
      </c>
      <c r="N174" s="132">
        <f>H174+C174</f>
        <v>514145500</v>
      </c>
      <c r="O174" s="89">
        <f t="shared" si="35"/>
        <v>514145500</v>
      </c>
    </row>
    <row r="175" spans="1:15" ht="110.25">
      <c r="A175" s="66">
        <v>250326</v>
      </c>
      <c r="B175" s="75" t="s">
        <v>230</v>
      </c>
      <c r="C175" s="133">
        <f aca="true" t="shared" si="54" ref="C175:C184">SUM(G175,D175)</f>
        <v>497670200</v>
      </c>
      <c r="D175" s="159">
        <v>497670200</v>
      </c>
      <c r="E175" s="127"/>
      <c r="F175" s="127"/>
      <c r="G175" s="127"/>
      <c r="H175" s="134"/>
      <c r="I175" s="127"/>
      <c r="J175" s="127"/>
      <c r="K175" s="127"/>
      <c r="L175" s="127"/>
      <c r="M175" s="127"/>
      <c r="N175" s="128">
        <f t="shared" si="27"/>
        <v>497670200</v>
      </c>
      <c r="O175" s="89">
        <f t="shared" si="35"/>
        <v>497670200</v>
      </c>
    </row>
    <row r="176" spans="1:15" ht="220.5">
      <c r="A176" s="66" t="s">
        <v>185</v>
      </c>
      <c r="B176" s="91" t="s">
        <v>266</v>
      </c>
      <c r="C176" s="133">
        <f>D176+G176</f>
        <v>0</v>
      </c>
      <c r="D176" s="159"/>
      <c r="E176" s="127"/>
      <c r="F176" s="127"/>
      <c r="G176" s="127"/>
      <c r="H176" s="151">
        <f>I176+L176</f>
        <v>739200</v>
      </c>
      <c r="I176" s="127"/>
      <c r="J176" s="127"/>
      <c r="K176" s="127"/>
      <c r="L176" s="147">
        <v>739200</v>
      </c>
      <c r="M176" s="127"/>
      <c r="N176" s="128">
        <f>H176+C176</f>
        <v>739200</v>
      </c>
      <c r="O176" s="89">
        <f t="shared" si="35"/>
        <v>739200</v>
      </c>
    </row>
    <row r="177" spans="1:15" ht="63">
      <c r="A177" s="66" t="s">
        <v>209</v>
      </c>
      <c r="B177" s="82" t="s">
        <v>215</v>
      </c>
      <c r="C177" s="133">
        <f>D177+G177</f>
        <v>15736100</v>
      </c>
      <c r="D177" s="159">
        <v>15736100</v>
      </c>
      <c r="E177" s="127"/>
      <c r="F177" s="127"/>
      <c r="G177" s="127"/>
      <c r="H177" s="151"/>
      <c r="I177" s="127"/>
      <c r="J177" s="127"/>
      <c r="K177" s="127"/>
      <c r="L177" s="147"/>
      <c r="M177" s="127"/>
      <c r="N177" s="128">
        <f>H177+C177</f>
        <v>15736100</v>
      </c>
      <c r="O177" s="89">
        <f t="shared" si="35"/>
        <v>15736100</v>
      </c>
    </row>
    <row r="178" spans="1:15" s="48" customFormat="1" ht="31.5">
      <c r="A178" s="80" t="s">
        <v>169</v>
      </c>
      <c r="B178" s="50" t="s">
        <v>222</v>
      </c>
      <c r="C178" s="130">
        <f t="shared" si="54"/>
        <v>4696800</v>
      </c>
      <c r="D178" s="131">
        <f>D179</f>
        <v>4696800</v>
      </c>
      <c r="E178" s="131"/>
      <c r="F178" s="131"/>
      <c r="G178" s="131"/>
      <c r="H178" s="131"/>
      <c r="I178" s="131"/>
      <c r="J178" s="131"/>
      <c r="K178" s="131"/>
      <c r="L178" s="131"/>
      <c r="M178" s="131"/>
      <c r="N178" s="132">
        <f>SUM(H178,C178)</f>
        <v>4696800</v>
      </c>
      <c r="O178" s="89">
        <f t="shared" si="35"/>
        <v>4696800</v>
      </c>
    </row>
    <row r="179" spans="1:15" ht="172.5" customHeight="1">
      <c r="A179" s="66" t="s">
        <v>212</v>
      </c>
      <c r="B179" s="88" t="s">
        <v>223</v>
      </c>
      <c r="C179" s="133">
        <f t="shared" si="54"/>
        <v>4696800</v>
      </c>
      <c r="D179" s="159">
        <v>4696800</v>
      </c>
      <c r="E179" s="127"/>
      <c r="F179" s="127"/>
      <c r="G179" s="147"/>
      <c r="H179" s="134"/>
      <c r="I179" s="127"/>
      <c r="J179" s="127"/>
      <c r="K179" s="127"/>
      <c r="L179" s="127"/>
      <c r="M179" s="127"/>
      <c r="N179" s="128">
        <f t="shared" si="27"/>
        <v>4696800</v>
      </c>
      <c r="O179" s="89">
        <f t="shared" si="35"/>
        <v>4696800</v>
      </c>
    </row>
    <row r="180" spans="1:15" ht="63" customHeight="1">
      <c r="A180" s="185" t="s">
        <v>317</v>
      </c>
      <c r="B180" s="180" t="s">
        <v>318</v>
      </c>
      <c r="C180" s="177">
        <f>D180+G180</f>
        <v>0</v>
      </c>
      <c r="D180" s="192">
        <f>D181</f>
        <v>0</v>
      </c>
      <c r="E180" s="192">
        <f aca="true" t="shared" si="55" ref="E180:N180">E181</f>
        <v>0</v>
      </c>
      <c r="F180" s="192">
        <f t="shared" si="55"/>
        <v>0</v>
      </c>
      <c r="G180" s="192">
        <f t="shared" si="55"/>
        <v>0</v>
      </c>
      <c r="H180" s="192">
        <f t="shared" si="55"/>
        <v>5000100</v>
      </c>
      <c r="I180" s="192">
        <f t="shared" si="55"/>
        <v>5000100</v>
      </c>
      <c r="J180" s="192">
        <f t="shared" si="55"/>
        <v>0</v>
      </c>
      <c r="K180" s="192">
        <f t="shared" si="55"/>
        <v>0</v>
      </c>
      <c r="L180" s="192">
        <f t="shared" si="55"/>
        <v>0</v>
      </c>
      <c r="M180" s="192">
        <f t="shared" si="55"/>
        <v>0</v>
      </c>
      <c r="N180" s="193">
        <f t="shared" si="55"/>
        <v>5000100</v>
      </c>
      <c r="O180" s="89">
        <f t="shared" si="35"/>
        <v>5000100</v>
      </c>
    </row>
    <row r="181" spans="1:15" ht="201.75" customHeight="1">
      <c r="A181" s="114" t="s">
        <v>319</v>
      </c>
      <c r="B181" s="183" t="s">
        <v>320</v>
      </c>
      <c r="C181" s="133"/>
      <c r="D181" s="159"/>
      <c r="E181" s="127"/>
      <c r="F181" s="127"/>
      <c r="G181" s="147"/>
      <c r="H181" s="151">
        <f>I181+L181</f>
        <v>5000100</v>
      </c>
      <c r="I181" s="147">
        <v>5000100</v>
      </c>
      <c r="J181" s="127"/>
      <c r="K181" s="127"/>
      <c r="L181" s="127"/>
      <c r="M181" s="127"/>
      <c r="N181" s="128">
        <f>H181+C181</f>
        <v>5000100</v>
      </c>
      <c r="O181" s="89">
        <f t="shared" si="35"/>
        <v>5000100</v>
      </c>
    </row>
    <row r="182" spans="1:15" s="48" customFormat="1" ht="31.5">
      <c r="A182" s="64" t="s">
        <v>172</v>
      </c>
      <c r="B182" s="50" t="s">
        <v>97</v>
      </c>
      <c r="C182" s="131">
        <f>C183+C184+C185+C186+C187+C188</f>
        <v>133202130</v>
      </c>
      <c r="D182" s="131">
        <f>D183+D184+D185+D186+D187+D188</f>
        <v>133202130</v>
      </c>
      <c r="E182" s="131">
        <f aca="true" t="shared" si="56" ref="E182:N182">E183+E184+E185+E186+E187+E188</f>
        <v>0</v>
      </c>
      <c r="F182" s="131">
        <f t="shared" si="56"/>
        <v>0</v>
      </c>
      <c r="G182" s="131">
        <f t="shared" si="56"/>
        <v>0</v>
      </c>
      <c r="H182" s="131">
        <f t="shared" si="56"/>
        <v>65696500</v>
      </c>
      <c r="I182" s="131">
        <f t="shared" si="56"/>
        <v>65696500</v>
      </c>
      <c r="J182" s="131">
        <f t="shared" si="56"/>
        <v>0</v>
      </c>
      <c r="K182" s="131">
        <f t="shared" si="56"/>
        <v>0</v>
      </c>
      <c r="L182" s="131">
        <f t="shared" si="56"/>
        <v>0</v>
      </c>
      <c r="M182" s="131">
        <f t="shared" si="56"/>
        <v>0</v>
      </c>
      <c r="N182" s="131">
        <f t="shared" si="56"/>
        <v>198898630</v>
      </c>
      <c r="O182" s="89">
        <f t="shared" si="35"/>
        <v>198898630</v>
      </c>
    </row>
    <row r="183" spans="1:15" ht="48" customHeight="1">
      <c r="A183" s="93" t="s">
        <v>268</v>
      </c>
      <c r="B183" s="92" t="s">
        <v>267</v>
      </c>
      <c r="C183" s="133">
        <f t="shared" si="54"/>
        <v>14830600</v>
      </c>
      <c r="D183" s="159">
        <f>14830600</f>
        <v>14830600</v>
      </c>
      <c r="E183" s="127"/>
      <c r="F183" s="127"/>
      <c r="G183" s="127"/>
      <c r="H183" s="134">
        <f>I183+L183</f>
        <v>0</v>
      </c>
      <c r="I183" s="127"/>
      <c r="J183" s="127"/>
      <c r="K183" s="127"/>
      <c r="L183" s="127"/>
      <c r="M183" s="127"/>
      <c r="N183" s="128">
        <f t="shared" si="27"/>
        <v>14830600</v>
      </c>
      <c r="O183" s="89">
        <f t="shared" si="35"/>
        <v>14830600</v>
      </c>
    </row>
    <row r="184" spans="1:15" ht="120" customHeight="1">
      <c r="A184" s="115">
        <v>250328</v>
      </c>
      <c r="B184" s="116" t="s">
        <v>262</v>
      </c>
      <c r="C184" s="151">
        <f t="shared" si="54"/>
        <v>42531900</v>
      </c>
      <c r="D184" s="159">
        <v>42531900</v>
      </c>
      <c r="E184" s="127"/>
      <c r="F184" s="127"/>
      <c r="G184" s="127"/>
      <c r="H184" s="151">
        <f>I184+L184</f>
        <v>65696500</v>
      </c>
      <c r="I184" s="147">
        <v>65696500</v>
      </c>
      <c r="J184" s="127"/>
      <c r="K184" s="127"/>
      <c r="L184" s="127"/>
      <c r="M184" s="127"/>
      <c r="N184" s="128">
        <f t="shared" si="27"/>
        <v>108228400</v>
      </c>
      <c r="O184" s="89">
        <f t="shared" si="35"/>
        <v>108228400</v>
      </c>
    </row>
    <row r="185" spans="1:15" ht="240">
      <c r="A185" s="115" t="s">
        <v>136</v>
      </c>
      <c r="B185" s="117" t="s">
        <v>332</v>
      </c>
      <c r="C185" s="151">
        <f>SUM(G185,D185)</f>
        <v>31360000</v>
      </c>
      <c r="D185" s="159">
        <v>31360000</v>
      </c>
      <c r="E185" s="127"/>
      <c r="F185" s="127"/>
      <c r="G185" s="127"/>
      <c r="H185" s="134">
        <f>I185+L185</f>
        <v>0</v>
      </c>
      <c r="I185" s="127"/>
      <c r="J185" s="127"/>
      <c r="K185" s="127"/>
      <c r="L185" s="127"/>
      <c r="M185" s="127"/>
      <c r="N185" s="128">
        <f t="shared" si="27"/>
        <v>31360000</v>
      </c>
      <c r="O185" s="89">
        <f t="shared" si="35"/>
        <v>31360000</v>
      </c>
    </row>
    <row r="186" spans="1:15" ht="90">
      <c r="A186" s="108" t="s">
        <v>135</v>
      </c>
      <c r="B186" s="118" t="s">
        <v>263</v>
      </c>
      <c r="C186" s="151">
        <f>SUM(G186,D186)</f>
        <v>37079100</v>
      </c>
      <c r="D186" s="159">
        <v>37079100</v>
      </c>
      <c r="E186" s="127"/>
      <c r="F186" s="127"/>
      <c r="G186" s="127"/>
      <c r="H186" s="134"/>
      <c r="I186" s="127"/>
      <c r="J186" s="127"/>
      <c r="K186" s="127"/>
      <c r="L186" s="127"/>
      <c r="M186" s="127"/>
      <c r="N186" s="128">
        <f t="shared" si="27"/>
        <v>37079100</v>
      </c>
      <c r="O186" s="89">
        <f t="shared" si="35"/>
        <v>37079100</v>
      </c>
    </row>
    <row r="187" spans="1:15" ht="150">
      <c r="A187" s="108" t="s">
        <v>213</v>
      </c>
      <c r="B187" s="119" t="s">
        <v>214</v>
      </c>
      <c r="C187" s="164">
        <f>D187+G187</f>
        <v>7270630</v>
      </c>
      <c r="D187" s="141">
        <f>3922095+3348535</f>
        <v>7270630</v>
      </c>
      <c r="E187" s="127"/>
      <c r="F187" s="127"/>
      <c r="G187" s="159"/>
      <c r="H187" s="151"/>
      <c r="I187" s="127"/>
      <c r="J187" s="127"/>
      <c r="K187" s="127"/>
      <c r="L187" s="127"/>
      <c r="M187" s="127"/>
      <c r="N187" s="128">
        <f>SUM(H187,C187)</f>
        <v>7270630</v>
      </c>
      <c r="O187" s="89">
        <f t="shared" si="35"/>
        <v>7270630</v>
      </c>
    </row>
    <row r="188" spans="1:15" ht="100.5" customHeight="1" thickBot="1">
      <c r="A188" s="204" t="s">
        <v>340</v>
      </c>
      <c r="B188" s="205" t="s">
        <v>341</v>
      </c>
      <c r="C188" s="206">
        <f>D188+G188</f>
        <v>129900</v>
      </c>
      <c r="D188" s="194">
        <v>129900</v>
      </c>
      <c r="E188" s="195"/>
      <c r="F188" s="195"/>
      <c r="G188" s="196"/>
      <c r="H188" s="197"/>
      <c r="I188" s="195"/>
      <c r="J188" s="195"/>
      <c r="K188" s="195"/>
      <c r="L188" s="195"/>
      <c r="M188" s="195"/>
      <c r="N188" s="198">
        <f>SUM(H188,C188)</f>
        <v>129900</v>
      </c>
      <c r="O188" s="89"/>
    </row>
    <row r="189" spans="1:15" s="48" customFormat="1" ht="20.25" thickBot="1">
      <c r="A189" s="56"/>
      <c r="B189" s="57" t="s">
        <v>98</v>
      </c>
      <c r="C189" s="58">
        <f aca="true" t="shared" si="57" ref="C189:N189">C168+C169</f>
        <v>1101909400</v>
      </c>
      <c r="D189" s="58">
        <f t="shared" si="57"/>
        <v>1064378296</v>
      </c>
      <c r="E189" s="58">
        <f t="shared" si="57"/>
        <v>194509236</v>
      </c>
      <c r="F189" s="58">
        <f t="shared" si="57"/>
        <v>27752350</v>
      </c>
      <c r="G189" s="58">
        <f t="shared" si="57"/>
        <v>37219604</v>
      </c>
      <c r="H189" s="58">
        <f t="shared" si="57"/>
        <v>128948020</v>
      </c>
      <c r="I189" s="58">
        <f t="shared" si="57"/>
        <v>106069247</v>
      </c>
      <c r="J189" s="58">
        <f t="shared" si="57"/>
        <v>826300</v>
      </c>
      <c r="K189" s="58">
        <f t="shared" si="57"/>
        <v>287050</v>
      </c>
      <c r="L189" s="58">
        <f t="shared" si="57"/>
        <v>41444611</v>
      </c>
      <c r="M189" s="58">
        <f t="shared" si="57"/>
        <v>20574600</v>
      </c>
      <c r="N189" s="186">
        <f t="shared" si="57"/>
        <v>1230857420</v>
      </c>
      <c r="O189" s="89">
        <f t="shared" si="35"/>
        <v>1230857420</v>
      </c>
    </row>
    <row r="190" spans="1:15" ht="13.5" customHeight="1">
      <c r="A190" s="37"/>
      <c r="C190" s="5"/>
      <c r="D190" s="3"/>
      <c r="E190" s="3"/>
      <c r="F190" s="3"/>
      <c r="G190" s="3"/>
      <c r="H190" s="7"/>
      <c r="I190" s="3"/>
      <c r="J190" s="3"/>
      <c r="K190" s="3"/>
      <c r="L190" s="3"/>
      <c r="M190" s="3"/>
      <c r="N190" s="5"/>
      <c r="O190" s="89">
        <f>C190+H190</f>
        <v>0</v>
      </c>
    </row>
    <row r="191" spans="1:15" ht="12.75" customHeight="1">
      <c r="A191" s="18"/>
      <c r="B191" s="21"/>
      <c r="C191" s="5"/>
      <c r="D191" s="3"/>
      <c r="E191" s="3"/>
      <c r="F191" s="3"/>
      <c r="G191" s="3"/>
      <c r="H191" s="7"/>
      <c r="I191" s="3"/>
      <c r="J191" s="3"/>
      <c r="K191" s="22"/>
      <c r="L191" s="3"/>
      <c r="M191" s="3"/>
      <c r="N191" s="62"/>
      <c r="O191" s="89">
        <f>C191+H191</f>
        <v>0</v>
      </c>
    </row>
    <row r="192" spans="1:15" ht="37.5" customHeight="1">
      <c r="A192" s="19"/>
      <c r="B192" s="240" t="s">
        <v>152</v>
      </c>
      <c r="C192" s="240"/>
      <c r="D192" s="240"/>
      <c r="E192" s="31"/>
      <c r="G192" s="35"/>
      <c r="H192" s="36"/>
      <c r="I192" s="35"/>
      <c r="J192" s="35"/>
      <c r="K192" s="240" t="s">
        <v>335</v>
      </c>
      <c r="L192" s="240"/>
      <c r="M192" s="3"/>
      <c r="N192" s="5"/>
      <c r="O192" s="89"/>
    </row>
    <row r="193" spans="1:15" ht="15.75">
      <c r="A193" s="4"/>
      <c r="C193" s="5"/>
      <c r="D193" s="3"/>
      <c r="E193" s="3"/>
      <c r="F193" s="3"/>
      <c r="G193" s="3"/>
      <c r="H193" s="7"/>
      <c r="I193" s="3"/>
      <c r="J193" s="3"/>
      <c r="K193" s="3"/>
      <c r="L193" s="3"/>
      <c r="M193" s="3"/>
      <c r="N193" s="5"/>
      <c r="O193" s="89"/>
    </row>
    <row r="194" spans="1:15" ht="15.75">
      <c r="A194" s="18"/>
      <c r="O194" s="89"/>
    </row>
    <row r="195" spans="1:15" ht="15.75">
      <c r="A195" s="18"/>
      <c r="C195" s="42"/>
      <c r="O195" s="89"/>
    </row>
    <row r="196" spans="1:15" ht="15.75">
      <c r="A196" s="18"/>
      <c r="B196" s="15" t="s">
        <v>198</v>
      </c>
      <c r="C196" s="61">
        <f>C168-'додаток 2'!C89</f>
        <v>0</v>
      </c>
      <c r="D196">
        <f>D168-'додаток 2'!D89</f>
        <v>0</v>
      </c>
      <c r="E196">
        <f>E168-'додаток 2'!E89</f>
        <v>0</v>
      </c>
      <c r="F196">
        <f>F168-'додаток 2'!F89</f>
        <v>0</v>
      </c>
      <c r="G196">
        <f>G168-'додаток 2'!G89</f>
        <v>0</v>
      </c>
      <c r="H196" s="6">
        <f>H168-'додаток 2'!H89</f>
        <v>0</v>
      </c>
      <c r="I196">
        <f>I168-'додаток 2'!I89</f>
        <v>0</v>
      </c>
      <c r="J196">
        <f>J168-'додаток 2'!J89</f>
        <v>0</v>
      </c>
      <c r="K196">
        <f>K168-'додаток 2'!K89</f>
        <v>0</v>
      </c>
      <c r="L196">
        <f>L168-'додаток 2'!L89</f>
        <v>0</v>
      </c>
      <c r="M196">
        <f>M168-'додаток 2'!M89</f>
        <v>0</v>
      </c>
      <c r="N196" s="2">
        <f>N168-'додаток 2'!N89</f>
        <v>0</v>
      </c>
      <c r="O196" s="89"/>
    </row>
    <row r="197" spans="1:15" ht="15.75">
      <c r="A197" s="18"/>
      <c r="B197" s="15" t="s">
        <v>197</v>
      </c>
      <c r="C197" s="42">
        <f>C189-'додаток 2'!C105</f>
        <v>0</v>
      </c>
      <c r="D197">
        <f>D189-'додаток 2'!D105</f>
        <v>0</v>
      </c>
      <c r="E197">
        <f>E189-'додаток 2'!E105</f>
        <v>0</v>
      </c>
      <c r="F197">
        <f>F189-'додаток 2'!F105</f>
        <v>0</v>
      </c>
      <c r="G197">
        <f>G189-'додаток 2'!G105</f>
        <v>0</v>
      </c>
      <c r="H197" s="6">
        <f>H189-'додаток 2'!H105</f>
        <v>0</v>
      </c>
      <c r="I197">
        <f>I189-'додаток 2'!I105</f>
        <v>0</v>
      </c>
      <c r="J197">
        <f>J189-'додаток 2'!J105</f>
        <v>0</v>
      </c>
      <c r="K197">
        <f>K189-'додаток 2'!K105</f>
        <v>0</v>
      </c>
      <c r="L197">
        <f>L189-'додаток 2'!L105</f>
        <v>0</v>
      </c>
      <c r="M197">
        <f>M189-'додаток 2'!M105</f>
        <v>0</v>
      </c>
      <c r="N197" s="2">
        <f>N189-'додаток 2'!N105</f>
        <v>0</v>
      </c>
      <c r="O197" s="89"/>
    </row>
    <row r="198" spans="1:15" ht="15.75">
      <c r="A198" s="18"/>
      <c r="B198" s="15" t="s">
        <v>199</v>
      </c>
      <c r="C198" s="61">
        <f>C205-C189-C206</f>
        <v>0</v>
      </c>
      <c r="D198" s="61"/>
      <c r="E198" s="61"/>
      <c r="F198" s="61"/>
      <c r="G198" s="61"/>
      <c r="H198" s="71">
        <f>H205-H189-H206</f>
        <v>0</v>
      </c>
      <c r="I198" s="61"/>
      <c r="J198" s="61"/>
      <c r="K198" s="61"/>
      <c r="L198" s="61"/>
      <c r="M198" s="61">
        <f>M189-M205</f>
        <v>0</v>
      </c>
      <c r="N198" s="61">
        <f>N205-N189-N206</f>
        <v>0</v>
      </c>
      <c r="O198" s="89"/>
    </row>
    <row r="199" spans="1:15" ht="15.75">
      <c r="A199" s="18"/>
      <c r="O199" s="89"/>
    </row>
    <row r="200" spans="1:15" ht="15.75">
      <c r="A200" s="18"/>
      <c r="O200" s="89"/>
    </row>
    <row r="201" spans="1:15" ht="15.75">
      <c r="A201" s="18"/>
      <c r="O201" s="89"/>
    </row>
    <row r="202" spans="1:15" ht="15.75">
      <c r="A202" s="18"/>
      <c r="O202" s="89"/>
    </row>
    <row r="203" spans="1:15" ht="15.75">
      <c r="A203" s="18"/>
      <c r="O203" s="89"/>
    </row>
    <row r="204" spans="1:15" ht="15.75">
      <c r="A204" s="18"/>
      <c r="B204" s="15" t="s">
        <v>278</v>
      </c>
      <c r="C204" s="2">
        <v>1101909400</v>
      </c>
      <c r="H204" s="6">
        <f>127948020+500000+500000</f>
        <v>128948020</v>
      </c>
      <c r="M204">
        <v>20574600</v>
      </c>
      <c r="N204" s="2">
        <f>C204+H204</f>
        <v>1230857420</v>
      </c>
      <c r="O204" s="89"/>
    </row>
    <row r="205" spans="1:15" ht="15.75">
      <c r="A205" s="18"/>
      <c r="B205" s="15" t="s">
        <v>195</v>
      </c>
      <c r="C205" s="61">
        <f>1102185500+500000+129900</f>
        <v>1102815400</v>
      </c>
      <c r="H205" s="72">
        <f>127948020+5000+500000+500000</f>
        <v>128953020</v>
      </c>
      <c r="M205">
        <v>20574600</v>
      </c>
      <c r="N205" s="2">
        <f>C205+H205</f>
        <v>1231768420</v>
      </c>
      <c r="O205" s="89"/>
    </row>
    <row r="206" spans="1:15" ht="15.75">
      <c r="A206" s="18"/>
      <c r="B206" s="15" t="s">
        <v>196</v>
      </c>
      <c r="C206" s="2">
        <v>906000</v>
      </c>
      <c r="H206" s="6">
        <v>5000</v>
      </c>
      <c r="N206" s="2">
        <f>906000+5000</f>
        <v>911000</v>
      </c>
      <c r="O206" s="89"/>
    </row>
    <row r="207" spans="1:15" ht="15.75">
      <c r="A207" s="18"/>
      <c r="C207" s="2">
        <f>C205-C204-C206</f>
        <v>0</v>
      </c>
      <c r="D207" s="2">
        <f aca="true" t="shared" si="58" ref="D207:N207">D205-D204-D206</f>
        <v>0</v>
      </c>
      <c r="E207" s="2">
        <f t="shared" si="58"/>
        <v>0</v>
      </c>
      <c r="F207" s="2">
        <f t="shared" si="58"/>
        <v>0</v>
      </c>
      <c r="G207" s="2">
        <f t="shared" si="58"/>
        <v>0</v>
      </c>
      <c r="H207" s="2">
        <f t="shared" si="58"/>
        <v>0</v>
      </c>
      <c r="I207" s="2">
        <f t="shared" si="58"/>
        <v>0</v>
      </c>
      <c r="J207" s="2">
        <f t="shared" si="58"/>
        <v>0</v>
      </c>
      <c r="K207" s="2">
        <f t="shared" si="58"/>
        <v>0</v>
      </c>
      <c r="L207" s="2">
        <f t="shared" si="58"/>
        <v>0</v>
      </c>
      <c r="M207" s="2">
        <f t="shared" si="58"/>
        <v>0</v>
      </c>
      <c r="N207" s="2">
        <f t="shared" si="58"/>
        <v>0</v>
      </c>
      <c r="O207" s="89">
        <f>C207+H207</f>
        <v>0</v>
      </c>
    </row>
    <row r="208" ht="12.75">
      <c r="A208" s="18"/>
    </row>
    <row r="209" ht="12.75">
      <c r="A209" s="18"/>
    </row>
    <row r="210" ht="12.75">
      <c r="A210" s="18"/>
    </row>
    <row r="211" ht="12.75">
      <c r="A211" s="18"/>
    </row>
    <row r="212" ht="12.75">
      <c r="A212" s="18"/>
    </row>
    <row r="213" ht="12.75">
      <c r="A213" s="18"/>
    </row>
    <row r="214" ht="12.75">
      <c r="A214" s="18"/>
    </row>
    <row r="215" ht="12.75">
      <c r="A215" s="18"/>
    </row>
    <row r="216" ht="12.75">
      <c r="A216" s="18"/>
    </row>
    <row r="217" ht="12.75">
      <c r="A217" s="18"/>
    </row>
    <row r="218" ht="12.75">
      <c r="A218" s="18"/>
    </row>
    <row r="219" ht="12.75">
      <c r="A219" s="18"/>
    </row>
    <row r="220" ht="12.75">
      <c r="A220" s="18"/>
    </row>
    <row r="221" ht="12.75">
      <c r="A221" s="18"/>
    </row>
    <row r="222" ht="12.75">
      <c r="A222" s="18"/>
    </row>
    <row r="223" ht="12.75">
      <c r="A223" s="18"/>
    </row>
    <row r="224" ht="12.75">
      <c r="A224" s="18"/>
    </row>
    <row r="225" ht="12.75">
      <c r="A225" s="18"/>
    </row>
    <row r="226" ht="12.75">
      <c r="A226" s="18"/>
    </row>
    <row r="227" ht="12.75">
      <c r="A227" s="18"/>
    </row>
    <row r="228" ht="12.75">
      <c r="A228" s="18"/>
    </row>
    <row r="229" ht="12.75">
      <c r="A229" s="18"/>
    </row>
    <row r="230" ht="12.75">
      <c r="A230" s="18"/>
    </row>
    <row r="231" ht="12.75">
      <c r="A231" s="18"/>
    </row>
    <row r="232" ht="12.75">
      <c r="A232" s="18"/>
    </row>
    <row r="233" ht="12.75">
      <c r="A233" s="18"/>
    </row>
    <row r="234" ht="12.75">
      <c r="A234" s="18"/>
    </row>
    <row r="235" ht="12.75">
      <c r="A235" s="18"/>
    </row>
    <row r="236" ht="12.75">
      <c r="A236" s="18"/>
    </row>
    <row r="237" ht="12.75">
      <c r="A237" s="18"/>
    </row>
    <row r="238" ht="12.75">
      <c r="A238" s="18"/>
    </row>
    <row r="239" ht="12.75">
      <c r="A239" s="18"/>
    </row>
    <row r="240" ht="12.75">
      <c r="A240" s="18"/>
    </row>
    <row r="241" ht="12.75">
      <c r="A241" s="18"/>
    </row>
    <row r="242" ht="12.75">
      <c r="A242" s="18"/>
    </row>
    <row r="243" ht="12.75">
      <c r="A243" s="18"/>
    </row>
    <row r="244" ht="12.75">
      <c r="A244" s="18"/>
    </row>
    <row r="245" ht="12.75">
      <c r="A245" s="18"/>
    </row>
    <row r="246" ht="12.75">
      <c r="A246" s="18"/>
    </row>
    <row r="247" ht="12.75">
      <c r="A247" s="18"/>
    </row>
    <row r="248" ht="12.75">
      <c r="A248" s="18"/>
    </row>
    <row r="249" ht="12.75">
      <c r="A249" s="18"/>
    </row>
    <row r="250" ht="12.75">
      <c r="A250" s="18"/>
    </row>
    <row r="251" ht="12.75">
      <c r="A251" s="18"/>
    </row>
    <row r="252" ht="12.75">
      <c r="A252" s="18"/>
    </row>
    <row r="253" ht="12.75">
      <c r="A253" s="18"/>
    </row>
    <row r="254" ht="12.75">
      <c r="A254" s="18"/>
    </row>
    <row r="255" ht="12.75">
      <c r="A255" s="18"/>
    </row>
    <row r="256" ht="12.75">
      <c r="A256" s="18"/>
    </row>
    <row r="257" ht="12.75">
      <c r="A257" s="18"/>
    </row>
    <row r="258" ht="12.75">
      <c r="A258" s="18"/>
    </row>
    <row r="259" ht="12.75">
      <c r="A259" s="18"/>
    </row>
    <row r="260" ht="12.75">
      <c r="A260" s="18"/>
    </row>
    <row r="261" ht="12.75">
      <c r="A261" s="18"/>
    </row>
    <row r="262" ht="12.75">
      <c r="A262" s="18"/>
    </row>
    <row r="263" ht="12.75">
      <c r="A263" s="18"/>
    </row>
    <row r="264" ht="12.75">
      <c r="A264" s="18"/>
    </row>
    <row r="265" ht="12.75">
      <c r="A265" s="18"/>
    </row>
    <row r="266" ht="12.75">
      <c r="A266" s="18"/>
    </row>
    <row r="267" ht="12.75">
      <c r="A267" s="18"/>
    </row>
    <row r="268" ht="12.75">
      <c r="A268" s="18"/>
    </row>
    <row r="269" ht="12.75">
      <c r="A269" s="18"/>
    </row>
    <row r="270" ht="12.75">
      <c r="A270" s="18"/>
    </row>
    <row r="271" ht="12.75">
      <c r="A271" s="18"/>
    </row>
    <row r="272" ht="12.75">
      <c r="A272" s="18"/>
    </row>
    <row r="273" ht="12.75">
      <c r="A273" s="18"/>
    </row>
    <row r="274" ht="12.75">
      <c r="A274" s="18"/>
    </row>
    <row r="275" ht="12.75">
      <c r="A275" s="18"/>
    </row>
    <row r="276" ht="12.75">
      <c r="A276" s="18"/>
    </row>
    <row r="277" ht="12.75">
      <c r="A277" s="18"/>
    </row>
    <row r="278" ht="12.75">
      <c r="A278" s="18"/>
    </row>
    <row r="279" ht="12.75">
      <c r="A279" s="18"/>
    </row>
    <row r="280" ht="12.75">
      <c r="A280" s="18"/>
    </row>
    <row r="281" ht="12.75">
      <c r="A281" s="18"/>
    </row>
    <row r="282" ht="12.75">
      <c r="A282" s="18"/>
    </row>
    <row r="283" ht="12.75">
      <c r="A283" s="18"/>
    </row>
    <row r="284" ht="12.75">
      <c r="A284" s="18"/>
    </row>
    <row r="285" ht="12.75">
      <c r="A285" s="18"/>
    </row>
    <row r="286" ht="12.75">
      <c r="A286" s="18"/>
    </row>
    <row r="287" ht="12.75">
      <c r="A287" s="18"/>
    </row>
    <row r="288" ht="12.75">
      <c r="A288" s="18"/>
    </row>
    <row r="289" ht="12.75">
      <c r="A289" s="18"/>
    </row>
    <row r="290" ht="12.75">
      <c r="A290" s="18"/>
    </row>
    <row r="291" ht="12.75">
      <c r="A291" s="18"/>
    </row>
    <row r="292" ht="12.75">
      <c r="A292" s="18"/>
    </row>
    <row r="293" ht="12.75">
      <c r="A293" s="18"/>
    </row>
    <row r="294" ht="12.75">
      <c r="A294" s="18"/>
    </row>
    <row r="295" ht="12.75">
      <c r="A295" s="18"/>
    </row>
    <row r="296" ht="12.75">
      <c r="A296" s="18"/>
    </row>
    <row r="297" ht="12.75">
      <c r="A297" s="18"/>
    </row>
    <row r="298" ht="12.75">
      <c r="A298" s="18"/>
    </row>
    <row r="299" ht="12.75">
      <c r="A299" s="18"/>
    </row>
    <row r="300" ht="12.75">
      <c r="A300" s="18"/>
    </row>
    <row r="301" ht="12.75">
      <c r="A301" s="18"/>
    </row>
    <row r="302" ht="12.75">
      <c r="A302" s="18"/>
    </row>
    <row r="303" ht="12.75">
      <c r="A303" s="18"/>
    </row>
    <row r="304" ht="12.75">
      <c r="A304" s="18"/>
    </row>
    <row r="305" ht="12.75">
      <c r="A305" s="18"/>
    </row>
    <row r="306" ht="12.75">
      <c r="A306" s="18"/>
    </row>
    <row r="307" ht="12.75">
      <c r="A307" s="18"/>
    </row>
    <row r="308" ht="12.75">
      <c r="A308" s="18"/>
    </row>
    <row r="309" ht="12.75">
      <c r="A309" s="18"/>
    </row>
    <row r="310" ht="12.75">
      <c r="A310" s="18"/>
    </row>
    <row r="311" ht="12.75">
      <c r="A311" s="18"/>
    </row>
    <row r="312" ht="12.75">
      <c r="A312" s="18"/>
    </row>
    <row r="313" ht="12.75">
      <c r="A313" s="18"/>
    </row>
    <row r="314" ht="12.75">
      <c r="A314" s="18"/>
    </row>
    <row r="315" ht="12.75">
      <c r="A315" s="18"/>
    </row>
    <row r="316" ht="12.75">
      <c r="A316" s="18"/>
    </row>
    <row r="317" ht="12.75">
      <c r="A317" s="18"/>
    </row>
    <row r="318" ht="12.75">
      <c r="A318" s="18"/>
    </row>
    <row r="319" ht="12.75">
      <c r="A319" s="18"/>
    </row>
    <row r="320" ht="12.75">
      <c r="A320" s="18"/>
    </row>
    <row r="321" ht="12.75">
      <c r="A321" s="18"/>
    </row>
    <row r="322" ht="12.75">
      <c r="A322" s="18"/>
    </row>
    <row r="323" ht="12.75">
      <c r="A323" s="18"/>
    </row>
    <row r="324" ht="12.75">
      <c r="A324" s="18"/>
    </row>
    <row r="325" ht="12.75">
      <c r="A325" s="18"/>
    </row>
    <row r="326" ht="12.75">
      <c r="A326" s="18"/>
    </row>
    <row r="327" ht="12.75">
      <c r="A327" s="18"/>
    </row>
    <row r="328" ht="12.75">
      <c r="A328" s="18"/>
    </row>
    <row r="329" ht="12.75">
      <c r="A329" s="18"/>
    </row>
    <row r="330" ht="12.75">
      <c r="A330" s="18"/>
    </row>
    <row r="331" ht="12.75">
      <c r="A331" s="18"/>
    </row>
    <row r="332" ht="12.75">
      <c r="A332" s="18"/>
    </row>
    <row r="333" ht="12.75">
      <c r="A333" s="18"/>
    </row>
    <row r="334" ht="12.75">
      <c r="A334" s="18"/>
    </row>
    <row r="335" ht="12.75">
      <c r="A335" s="18"/>
    </row>
    <row r="336" ht="12.75">
      <c r="A336" s="18"/>
    </row>
    <row r="337" ht="12.75">
      <c r="A337" s="18"/>
    </row>
    <row r="338" ht="12.75">
      <c r="A338" s="18"/>
    </row>
    <row r="339" ht="12.75">
      <c r="A339" s="18"/>
    </row>
    <row r="340" ht="12.75">
      <c r="A340" s="18"/>
    </row>
    <row r="341" ht="12.75">
      <c r="A341" s="18"/>
    </row>
    <row r="342" ht="12.75">
      <c r="A342" s="18"/>
    </row>
    <row r="343" ht="12.75">
      <c r="A343" s="18"/>
    </row>
    <row r="344" ht="12.75">
      <c r="A344" s="18"/>
    </row>
    <row r="345" ht="12.75">
      <c r="A345" s="18"/>
    </row>
    <row r="346" ht="12.75">
      <c r="A346" s="18"/>
    </row>
    <row r="347" ht="12.75">
      <c r="A347" s="18"/>
    </row>
    <row r="348" ht="12.75">
      <c r="A348" s="18"/>
    </row>
    <row r="349" ht="12.75">
      <c r="A349" s="18"/>
    </row>
    <row r="350" ht="12.75">
      <c r="A350" s="18"/>
    </row>
    <row r="351" ht="12.75">
      <c r="A351" s="18"/>
    </row>
    <row r="352" ht="12.75">
      <c r="A352" s="18"/>
    </row>
    <row r="353" ht="12.75">
      <c r="A353" s="18"/>
    </row>
    <row r="354" ht="12.75">
      <c r="A354" s="18"/>
    </row>
    <row r="355" ht="12.75">
      <c r="A355" s="18"/>
    </row>
    <row r="356" ht="12.75">
      <c r="A356" s="18"/>
    </row>
    <row r="357" ht="12.75">
      <c r="A357" s="18"/>
    </row>
    <row r="358" ht="12.75">
      <c r="A358" s="18"/>
    </row>
    <row r="359" ht="12.75">
      <c r="A359" s="18"/>
    </row>
    <row r="360" ht="12.75">
      <c r="A360" s="18"/>
    </row>
    <row r="361" ht="12.75">
      <c r="A361" s="18"/>
    </row>
    <row r="362" ht="12.75">
      <c r="A362" s="18"/>
    </row>
  </sheetData>
  <sheetProtection/>
  <mergeCells count="16">
    <mergeCell ref="A4:A5"/>
    <mergeCell ref="K192:L192"/>
    <mergeCell ref="N3:N5"/>
    <mergeCell ref="C4:C5"/>
    <mergeCell ref="E4:F4"/>
    <mergeCell ref="D4:D5"/>
    <mergeCell ref="G4:G5"/>
    <mergeCell ref="H4:H5"/>
    <mergeCell ref="I4:I5"/>
    <mergeCell ref="J4:K4"/>
    <mergeCell ref="B192:D192"/>
    <mergeCell ref="C3:G3"/>
    <mergeCell ref="H3:M3"/>
    <mergeCell ref="M4:M5"/>
    <mergeCell ref="B4:B5"/>
    <mergeCell ref="L4:L5"/>
  </mergeCells>
  <printOptions horizontalCentered="1"/>
  <pageMargins left="0.984251968503937" right="0.5905511811023623" top="0.5905511811023623" bottom="0.5905511811023623" header="0.2755905511811024" footer="0.11811023622047245"/>
  <pageSetup horizontalDpi="600" verticalDpi="600" orientation="landscape" paperSize="9" scale="55" r:id="rId2"/>
  <headerFooter alignWithMargins="0">
    <oddHeader>&amp;C&amp;P</oddHeader>
  </headerFooter>
  <rowBreaks count="2" manualBreakCount="2">
    <brk id="139" max="13" man="1"/>
    <brk id="181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24"/>
  <sheetViews>
    <sheetView showZeros="0" view="pageBreakPreview" zoomScaleSheetLayoutView="100" zoomScalePageLayoutView="0" workbookViewId="0" topLeftCell="A7">
      <pane xSplit="2" ySplit="4" topLeftCell="I104" activePane="bottomRight" state="frozen"/>
      <selection pane="topLeft" activeCell="A7" sqref="A7"/>
      <selection pane="topRight" activeCell="C7" sqref="C7"/>
      <selection pane="bottomLeft" activeCell="A11" sqref="A11"/>
      <selection pane="bottomRight" activeCell="O105" sqref="O105"/>
    </sheetView>
  </sheetViews>
  <sheetFormatPr defaultColWidth="9.33203125" defaultRowHeight="12.75"/>
  <cols>
    <col min="1" max="1" width="10" style="11" customWidth="1"/>
    <col min="2" max="2" width="40.83203125" style="212" customWidth="1"/>
    <col min="3" max="3" width="20.83203125" style="12" customWidth="1"/>
    <col min="4" max="4" width="20.83203125" style="8" customWidth="1"/>
    <col min="5" max="5" width="17.83203125" style="8" customWidth="1"/>
    <col min="6" max="6" width="16.16015625" style="8" customWidth="1"/>
    <col min="7" max="7" width="16.5" style="8" customWidth="1"/>
    <col min="8" max="8" width="18" style="12" customWidth="1"/>
    <col min="9" max="9" width="18.33203125" style="8" customWidth="1"/>
    <col min="10" max="10" width="13.5" style="8" customWidth="1"/>
    <col min="11" max="11" width="13.33203125" style="8" customWidth="1"/>
    <col min="12" max="12" width="17.5" style="8" customWidth="1"/>
    <col min="13" max="13" width="16.5" style="8" customWidth="1"/>
    <col min="14" max="14" width="21.66015625" style="12" customWidth="1"/>
    <col min="15" max="15" width="19.16015625" style="8" customWidth="1"/>
    <col min="16" max="16384" width="9.33203125" style="8" customWidth="1"/>
  </cols>
  <sheetData>
    <row r="1" ht="12.75">
      <c r="M1" s="12" t="s">
        <v>232</v>
      </c>
    </row>
    <row r="2" ht="12.75">
      <c r="M2" s="12" t="s">
        <v>337</v>
      </c>
    </row>
    <row r="3" ht="12.75">
      <c r="M3" s="12" t="s">
        <v>338</v>
      </c>
    </row>
    <row r="4" ht="12.75">
      <c r="M4" s="12"/>
    </row>
    <row r="5" spans="1:14" ht="30.75" customHeight="1">
      <c r="A5" s="254" t="s">
        <v>336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</row>
    <row r="6" spans="1:14" ht="30" customHeight="1">
      <c r="A6" s="254" t="s">
        <v>11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</row>
    <row r="7" ht="15.75" thickBot="1">
      <c r="N7" s="43" t="s">
        <v>160</v>
      </c>
    </row>
    <row r="8" spans="1:14" ht="39" customHeight="1" thickBot="1">
      <c r="A8" s="245" t="s">
        <v>159</v>
      </c>
      <c r="B8" s="258" t="s">
        <v>224</v>
      </c>
      <c r="C8" s="253" t="s">
        <v>93</v>
      </c>
      <c r="D8" s="253"/>
      <c r="E8" s="253"/>
      <c r="F8" s="253"/>
      <c r="G8" s="253"/>
      <c r="H8" s="253" t="s">
        <v>95</v>
      </c>
      <c r="I8" s="253"/>
      <c r="J8" s="253"/>
      <c r="K8" s="253"/>
      <c r="L8" s="253"/>
      <c r="M8" s="253"/>
      <c r="N8" s="255" t="s">
        <v>86</v>
      </c>
    </row>
    <row r="9" spans="1:14" ht="16.5" customHeight="1" thickBot="1">
      <c r="A9" s="257"/>
      <c r="B9" s="259"/>
      <c r="C9" s="253" t="s">
        <v>94</v>
      </c>
      <c r="D9" s="249" t="s">
        <v>225</v>
      </c>
      <c r="E9" s="253" t="s">
        <v>101</v>
      </c>
      <c r="F9" s="253"/>
      <c r="G9" s="249" t="s">
        <v>228</v>
      </c>
      <c r="H9" s="253" t="s">
        <v>94</v>
      </c>
      <c r="I9" s="249" t="s">
        <v>225</v>
      </c>
      <c r="J9" s="253" t="s">
        <v>101</v>
      </c>
      <c r="K9" s="253"/>
      <c r="L9" s="249" t="s">
        <v>228</v>
      </c>
      <c r="M9" s="249" t="s">
        <v>229</v>
      </c>
      <c r="N9" s="255"/>
    </row>
    <row r="10" spans="1:14" ht="83.25" customHeight="1" thickBot="1">
      <c r="A10" s="257"/>
      <c r="B10" s="260"/>
      <c r="C10" s="253"/>
      <c r="D10" s="249"/>
      <c r="E10" s="163" t="s">
        <v>226</v>
      </c>
      <c r="F10" s="163" t="s">
        <v>227</v>
      </c>
      <c r="G10" s="249"/>
      <c r="H10" s="253"/>
      <c r="I10" s="249"/>
      <c r="J10" s="163" t="s">
        <v>226</v>
      </c>
      <c r="K10" s="163" t="s">
        <v>227</v>
      </c>
      <c r="L10" s="249"/>
      <c r="M10" s="249"/>
      <c r="N10" s="256"/>
    </row>
    <row r="11" spans="1:14" s="26" customFormat="1" ht="24" customHeight="1">
      <c r="A11" s="105">
        <v>1</v>
      </c>
      <c r="B11" s="69">
        <v>2</v>
      </c>
      <c r="C11" s="69">
        <v>3</v>
      </c>
      <c r="D11" s="68">
        <v>4</v>
      </c>
      <c r="E11" s="68">
        <v>5</v>
      </c>
      <c r="F11" s="68">
        <v>6</v>
      </c>
      <c r="G11" s="68">
        <v>7</v>
      </c>
      <c r="H11" s="69">
        <v>8</v>
      </c>
      <c r="I11" s="68">
        <v>9</v>
      </c>
      <c r="J11" s="68">
        <v>10</v>
      </c>
      <c r="K11" s="68">
        <v>11</v>
      </c>
      <c r="L11" s="68">
        <v>12</v>
      </c>
      <c r="M11" s="68">
        <v>13</v>
      </c>
      <c r="N11" s="70" t="s">
        <v>231</v>
      </c>
    </row>
    <row r="12" spans="1:15" s="13" customFormat="1" ht="15.75">
      <c r="A12" s="106" t="s">
        <v>12</v>
      </c>
      <c r="B12" s="217" t="s">
        <v>99</v>
      </c>
      <c r="C12" s="122">
        <f aca="true" t="shared" si="0" ref="C12:C17">D12+G12</f>
        <v>5353200</v>
      </c>
      <c r="D12" s="122">
        <f aca="true" t="shared" si="1" ref="D12:M12">SUM(D13)</f>
        <v>5353200</v>
      </c>
      <c r="E12" s="122">
        <f>SUM(E13)</f>
        <v>1556880</v>
      </c>
      <c r="F12" s="122">
        <f t="shared" si="1"/>
        <v>389730</v>
      </c>
      <c r="G12" s="122">
        <f t="shared" si="1"/>
        <v>0</v>
      </c>
      <c r="H12" s="122">
        <f>SUM(I12,L12)</f>
        <v>0</v>
      </c>
      <c r="I12" s="122">
        <f t="shared" si="1"/>
        <v>0</v>
      </c>
      <c r="J12" s="122">
        <f t="shared" si="1"/>
        <v>0</v>
      </c>
      <c r="K12" s="122">
        <f t="shared" si="1"/>
        <v>0</v>
      </c>
      <c r="L12" s="122">
        <f t="shared" si="1"/>
        <v>0</v>
      </c>
      <c r="M12" s="122">
        <f t="shared" si="1"/>
        <v>0</v>
      </c>
      <c r="N12" s="123">
        <f>H12+C12</f>
        <v>5353200</v>
      </c>
      <c r="O12" s="203">
        <f>C12+H12</f>
        <v>5353200</v>
      </c>
    </row>
    <row r="13" spans="1:15" ht="17.25" customHeight="1">
      <c r="A13" s="107" t="s">
        <v>49</v>
      </c>
      <c r="B13" s="218" t="s">
        <v>100</v>
      </c>
      <c r="C13" s="78">
        <f t="shared" si="0"/>
        <v>5353200</v>
      </c>
      <c r="D13" s="76">
        <f>'додаток 3'!D8</f>
        <v>5353200</v>
      </c>
      <c r="E13" s="76">
        <f>'додаток 3'!E8</f>
        <v>1556880</v>
      </c>
      <c r="F13" s="76">
        <f>'додаток 3'!F8</f>
        <v>389730</v>
      </c>
      <c r="G13" s="76">
        <f>'додаток 3'!G8</f>
        <v>0</v>
      </c>
      <c r="H13" s="76">
        <f>'додаток 3'!H8</f>
        <v>0</v>
      </c>
      <c r="I13" s="76">
        <f>'додаток 3'!I8</f>
        <v>0</v>
      </c>
      <c r="J13" s="76">
        <f>'додаток 3'!J8</f>
        <v>0</v>
      </c>
      <c r="K13" s="76">
        <f>'додаток 3'!K8</f>
        <v>0</v>
      </c>
      <c r="L13" s="76">
        <f>'додаток 3'!L8</f>
        <v>0</v>
      </c>
      <c r="M13" s="76">
        <f>'додаток 3'!M8</f>
        <v>0</v>
      </c>
      <c r="N13" s="77">
        <f aca="true" t="shared" si="2" ref="N13:N69">H13+C13</f>
        <v>5353200</v>
      </c>
      <c r="O13" s="203">
        <f aca="true" t="shared" si="3" ref="O13:O77">C13+H13</f>
        <v>5353200</v>
      </c>
    </row>
    <row r="14" spans="1:15" s="39" customFormat="1" ht="15.75">
      <c r="A14" s="106" t="s">
        <v>40</v>
      </c>
      <c r="B14" s="217" t="s">
        <v>102</v>
      </c>
      <c r="C14" s="122">
        <f t="shared" si="0"/>
        <v>130382208</v>
      </c>
      <c r="D14" s="122">
        <f>'додаток 3'!D17-'додаток 3'!D44-'додаток 3'!D45+'додаток 3'!D47+'додаток 3'!D48+'додаток 3'!D49+'додаток 3'!D50</f>
        <v>118134164</v>
      </c>
      <c r="E14" s="122">
        <f>'додаток 3'!E17-'додаток 3'!E44-'додаток 3'!E45+'додаток 3'!E47+'додаток 3'!E48+'додаток 3'!E49+'додаток 3'!E50</f>
        <v>48856406</v>
      </c>
      <c r="F14" s="122">
        <f>'додаток 3'!F17-'додаток 3'!F44-'додаток 3'!F45+'додаток 3'!F47+'додаток 3'!F48+'додаток 3'!F49+'додаток 3'!F50</f>
        <v>6663840</v>
      </c>
      <c r="G14" s="122">
        <f>'додаток 3'!G17-'додаток 3'!G44-'додаток 3'!G45+'додаток 3'!G47+'додаток 3'!G48+'додаток 3'!G49+'додаток 3'!G50</f>
        <v>12248044</v>
      </c>
      <c r="H14" s="122">
        <f>'додаток 3'!H17-'додаток 3'!H44-'додаток 3'!H45+'додаток 3'!H47+'додаток 3'!H48+'додаток 3'!H49+'додаток 3'!H50</f>
        <v>5288320</v>
      </c>
      <c r="I14" s="122">
        <f>'додаток 3'!I17-'додаток 3'!I44-'додаток 3'!I45+'додаток 3'!I47+'додаток 3'!I48+'додаток 3'!I49+'додаток 3'!I50</f>
        <v>5197120</v>
      </c>
      <c r="J14" s="122">
        <f>'додаток 3'!J17-'додаток 3'!J44-'додаток 3'!J45+'додаток 3'!J47+'додаток 3'!J48+'додаток 3'!J49+'додаток 3'!J50</f>
        <v>86650</v>
      </c>
      <c r="K14" s="122">
        <f>'додаток 3'!K17-'додаток 3'!K44-'додаток 3'!K45+'додаток 3'!K47+'додаток 3'!K48+'додаток 3'!K49+'додаток 3'!K50</f>
        <v>38850</v>
      </c>
      <c r="L14" s="122">
        <f>'додаток 3'!L17-'додаток 3'!L44-'додаток 3'!L45+'додаток 3'!L47+'додаток 3'!L48+'додаток 3'!L49+'додаток 3'!L50</f>
        <v>91200</v>
      </c>
      <c r="M14" s="122">
        <f>'додаток 3'!M17-'додаток 3'!M44-'додаток 3'!M45+'додаток 3'!M47+'додаток 3'!M48+'додаток 3'!M49+'додаток 3'!M50</f>
        <v>0</v>
      </c>
      <c r="N14" s="123">
        <f t="shared" si="2"/>
        <v>135670528</v>
      </c>
      <c r="O14" s="203">
        <f t="shared" si="3"/>
        <v>135670528</v>
      </c>
    </row>
    <row r="15" spans="1:15" s="13" customFormat="1" ht="15.75">
      <c r="A15" s="106" t="s">
        <v>13</v>
      </c>
      <c r="B15" s="217" t="s">
        <v>280</v>
      </c>
      <c r="C15" s="122">
        <f t="shared" si="0"/>
        <v>217784800</v>
      </c>
      <c r="D15" s="122">
        <f>'додаток 3'!D46-'додаток 3'!D47-'додаток 3'!D48-'додаток 3'!D49-'додаток 3'!D50-'додаток 3'!D74</f>
        <v>214408100</v>
      </c>
      <c r="E15" s="122">
        <f>'додаток 3'!E46-'додаток 3'!E47-'додаток 3'!E48-'додаток 3'!E49-'додаток 3'!E50-'додаток 3'!E74</f>
        <v>117631900</v>
      </c>
      <c r="F15" s="122">
        <f>'додаток 3'!F46-'додаток 3'!F47-'додаток 3'!F48-'додаток 3'!F49-'додаток 3'!F50-'додаток 3'!F74</f>
        <v>16121500</v>
      </c>
      <c r="G15" s="122">
        <f>'додаток 3'!G46-'додаток 3'!G47-'додаток 3'!G48-'додаток 3'!G49-'додаток 3'!G50-'додаток 3'!G74</f>
        <v>3376700</v>
      </c>
      <c r="H15" s="122">
        <f>'додаток 3'!H46-'додаток 3'!H47-'додаток 3'!H48-'додаток 3'!H49-'додаток 3'!H50-'додаток 3'!H74</f>
        <v>2692100</v>
      </c>
      <c r="I15" s="122">
        <f>'додаток 3'!I46-'додаток 3'!I47-'додаток 3'!I48-'додаток 3'!I49-'додаток 3'!I50-'додаток 3'!I74</f>
        <v>2458400</v>
      </c>
      <c r="J15" s="122">
        <f>'додаток 3'!J46-'додаток 3'!J47-'додаток 3'!J48-'додаток 3'!J49-'додаток 3'!J50-'додаток 3'!J74</f>
        <v>698350</v>
      </c>
      <c r="K15" s="122">
        <f>'додаток 3'!K46-'додаток 3'!K47-'додаток 3'!K48-'додаток 3'!K49-'додаток 3'!K50-'додаток 3'!K74</f>
        <v>220700</v>
      </c>
      <c r="L15" s="122">
        <f>'додаток 3'!L46-'додаток 3'!L47-'додаток 3'!L48-'додаток 3'!L49-'додаток 3'!L50-'додаток 3'!L74</f>
        <v>233700</v>
      </c>
      <c r="M15" s="122">
        <f>'додаток 3'!M46-'додаток 3'!M47-'додаток 3'!M48-'додаток 3'!M49-'додаток 3'!M50-'додаток 3'!M74</f>
        <v>0</v>
      </c>
      <c r="N15" s="123">
        <f t="shared" si="2"/>
        <v>220476900</v>
      </c>
      <c r="O15" s="203">
        <f t="shared" si="3"/>
        <v>220476900</v>
      </c>
    </row>
    <row r="16" spans="1:15" s="40" customFormat="1" ht="31.5">
      <c r="A16" s="106" t="s">
        <v>22</v>
      </c>
      <c r="B16" s="217" t="s">
        <v>104</v>
      </c>
      <c r="C16" s="122">
        <f t="shared" si="0"/>
        <v>36765200</v>
      </c>
      <c r="D16" s="122">
        <f>D17+D25+D26+D27+D28+D29+D30+D31+D32+D34+D36+D40+D44+D46+D47+D48+D50+D51</f>
        <v>36765200</v>
      </c>
      <c r="E16" s="122">
        <f aca="true" t="shared" si="4" ref="E16:M16">E17+E25+E26+E27+E28+E29+E30+E31+E32+E34+E36+E40+E44+E46+E47+E48+E50+E51</f>
        <v>15337900</v>
      </c>
      <c r="F16" s="122">
        <f t="shared" si="4"/>
        <v>3713800</v>
      </c>
      <c r="G16" s="122">
        <f t="shared" si="4"/>
        <v>0</v>
      </c>
      <c r="H16" s="122">
        <f t="shared" si="4"/>
        <v>5733600</v>
      </c>
      <c r="I16" s="122">
        <f t="shared" si="4"/>
        <v>5254100</v>
      </c>
      <c r="J16" s="122">
        <f t="shared" si="4"/>
        <v>0</v>
      </c>
      <c r="K16" s="122">
        <f t="shared" si="4"/>
        <v>0</v>
      </c>
      <c r="L16" s="122">
        <f t="shared" si="4"/>
        <v>479500</v>
      </c>
      <c r="M16" s="122">
        <f t="shared" si="4"/>
        <v>0</v>
      </c>
      <c r="N16" s="123">
        <f t="shared" si="2"/>
        <v>42498800</v>
      </c>
      <c r="O16" s="203">
        <f t="shared" si="3"/>
        <v>42498800</v>
      </c>
    </row>
    <row r="17" spans="1:15" ht="30">
      <c r="A17" s="108" t="s">
        <v>23</v>
      </c>
      <c r="B17" s="219" t="s">
        <v>154</v>
      </c>
      <c r="C17" s="78">
        <f t="shared" si="0"/>
        <v>1616400</v>
      </c>
      <c r="D17" s="76">
        <f>'додаток 3'!D76</f>
        <v>1616400</v>
      </c>
      <c r="E17" s="76">
        <f>'додаток 3'!E76</f>
        <v>0</v>
      </c>
      <c r="F17" s="76">
        <f>'додаток 3'!F76</f>
        <v>0</v>
      </c>
      <c r="G17" s="76">
        <f>'додаток 3'!G76</f>
        <v>0</v>
      </c>
      <c r="H17" s="76">
        <f>'додаток 3'!H76</f>
        <v>0</v>
      </c>
      <c r="I17" s="76">
        <f>'додаток 3'!I76</f>
        <v>0</v>
      </c>
      <c r="J17" s="76">
        <f>'додаток 3'!J76</f>
        <v>0</v>
      </c>
      <c r="K17" s="76">
        <f>'додаток 3'!K76</f>
        <v>0</v>
      </c>
      <c r="L17" s="76">
        <f>'додаток 3'!L76</f>
        <v>0</v>
      </c>
      <c r="M17" s="76">
        <f>'додаток 3'!M76</f>
        <v>0</v>
      </c>
      <c r="N17" s="77">
        <f t="shared" si="2"/>
        <v>1616400</v>
      </c>
      <c r="O17" s="203">
        <f t="shared" si="3"/>
        <v>1616400</v>
      </c>
    </row>
    <row r="18" spans="1:15" ht="30">
      <c r="A18" s="108"/>
      <c r="B18" s="219" t="s">
        <v>149</v>
      </c>
      <c r="C18" s="78">
        <f aca="true" t="shared" si="5" ref="C18:C51">D18+G18</f>
        <v>250000</v>
      </c>
      <c r="D18" s="76">
        <f>'додаток 3'!D77</f>
        <v>250000</v>
      </c>
      <c r="E18" s="76">
        <f>'додаток 3'!E77</f>
        <v>0</v>
      </c>
      <c r="F18" s="76">
        <f>'додаток 3'!F77</f>
        <v>0</v>
      </c>
      <c r="G18" s="76">
        <f>'додаток 3'!G77</f>
        <v>0</v>
      </c>
      <c r="H18" s="76">
        <f>'додаток 3'!H77</f>
        <v>0</v>
      </c>
      <c r="I18" s="76">
        <f>'додаток 3'!I77</f>
        <v>0</v>
      </c>
      <c r="J18" s="76">
        <f>'додаток 3'!J77</f>
        <v>0</v>
      </c>
      <c r="K18" s="76">
        <f>'додаток 3'!K77</f>
        <v>0</v>
      </c>
      <c r="L18" s="76">
        <f>'додаток 3'!L77</f>
        <v>0</v>
      </c>
      <c r="M18" s="76">
        <f>'додаток 3'!M77</f>
        <v>0</v>
      </c>
      <c r="N18" s="77">
        <f t="shared" si="2"/>
        <v>250000</v>
      </c>
      <c r="O18" s="203">
        <f t="shared" si="3"/>
        <v>250000</v>
      </c>
    </row>
    <row r="19" spans="1:15" ht="30">
      <c r="A19" s="108"/>
      <c r="B19" s="220" t="s">
        <v>254</v>
      </c>
      <c r="C19" s="78">
        <f t="shared" si="5"/>
        <v>309400</v>
      </c>
      <c r="D19" s="76">
        <f>'додаток 3'!D78</f>
        <v>309400</v>
      </c>
      <c r="E19" s="76">
        <f>'додаток 3'!E78</f>
        <v>0</v>
      </c>
      <c r="F19" s="76">
        <f>'додаток 3'!F78</f>
        <v>0</v>
      </c>
      <c r="G19" s="76">
        <f>'додаток 3'!G78</f>
        <v>0</v>
      </c>
      <c r="H19" s="76">
        <f>'додаток 3'!H78</f>
        <v>0</v>
      </c>
      <c r="I19" s="76">
        <f>'додаток 3'!I78</f>
        <v>0</v>
      </c>
      <c r="J19" s="76">
        <f>'додаток 3'!J78</f>
        <v>0</v>
      </c>
      <c r="K19" s="76">
        <f>'додаток 3'!K78</f>
        <v>0</v>
      </c>
      <c r="L19" s="76">
        <f>'додаток 3'!L78</f>
        <v>0</v>
      </c>
      <c r="M19" s="76">
        <f>'додаток 3'!M78</f>
        <v>0</v>
      </c>
      <c r="N19" s="77">
        <f t="shared" si="2"/>
        <v>309400</v>
      </c>
      <c r="O19" s="203">
        <f t="shared" si="3"/>
        <v>309400</v>
      </c>
    </row>
    <row r="20" spans="1:15" ht="18.75" customHeight="1">
      <c r="A20" s="108" t="s">
        <v>255</v>
      </c>
      <c r="B20" s="220" t="s">
        <v>155</v>
      </c>
      <c r="C20" s="78">
        <f t="shared" si="5"/>
        <v>204900</v>
      </c>
      <c r="D20" s="76">
        <f>'додаток 3'!D79</f>
        <v>204900</v>
      </c>
      <c r="E20" s="76">
        <f>'додаток 3'!E79</f>
        <v>0</v>
      </c>
      <c r="F20" s="76">
        <f>'додаток 3'!F79</f>
        <v>0</v>
      </c>
      <c r="G20" s="76">
        <f>'додаток 3'!G79</f>
        <v>0</v>
      </c>
      <c r="H20" s="76">
        <f>'додаток 3'!H79</f>
        <v>0</v>
      </c>
      <c r="I20" s="76">
        <f>'додаток 3'!I79</f>
        <v>0</v>
      </c>
      <c r="J20" s="76">
        <f>'додаток 3'!J79</f>
        <v>0</v>
      </c>
      <c r="K20" s="76">
        <f>'додаток 3'!K79</f>
        <v>0</v>
      </c>
      <c r="L20" s="76">
        <f>'додаток 3'!L79</f>
        <v>0</v>
      </c>
      <c r="M20" s="76">
        <f>'додаток 3'!M79</f>
        <v>0</v>
      </c>
      <c r="N20" s="77">
        <f t="shared" si="2"/>
        <v>204900</v>
      </c>
      <c r="O20" s="203">
        <f t="shared" si="3"/>
        <v>204900</v>
      </c>
    </row>
    <row r="21" spans="1:15" ht="30">
      <c r="A21" s="108"/>
      <c r="B21" s="220" t="s">
        <v>156</v>
      </c>
      <c r="C21" s="78">
        <f t="shared" si="5"/>
        <v>77500</v>
      </c>
      <c r="D21" s="76">
        <f>'додаток 3'!D80</f>
        <v>77500</v>
      </c>
      <c r="E21" s="76">
        <f>'додаток 3'!E80</f>
        <v>0</v>
      </c>
      <c r="F21" s="76">
        <f>'додаток 3'!F80</f>
        <v>0</v>
      </c>
      <c r="G21" s="76">
        <f>'додаток 3'!G80</f>
        <v>0</v>
      </c>
      <c r="H21" s="76">
        <f>'додаток 3'!H80</f>
        <v>0</v>
      </c>
      <c r="I21" s="76">
        <f>'додаток 3'!I80</f>
        <v>0</v>
      </c>
      <c r="J21" s="76">
        <f>'додаток 3'!J80</f>
        <v>0</v>
      </c>
      <c r="K21" s="76">
        <f>'додаток 3'!K80</f>
        <v>0</v>
      </c>
      <c r="L21" s="76">
        <f>'додаток 3'!L80</f>
        <v>0</v>
      </c>
      <c r="M21" s="76">
        <f>'додаток 3'!M80</f>
        <v>0</v>
      </c>
      <c r="N21" s="77">
        <f t="shared" si="2"/>
        <v>77500</v>
      </c>
      <c r="O21" s="203">
        <f t="shared" si="3"/>
        <v>77500</v>
      </c>
    </row>
    <row r="22" spans="1:15" ht="78" customHeight="1">
      <c r="A22" s="108"/>
      <c r="B22" s="220" t="s">
        <v>306</v>
      </c>
      <c r="C22" s="78">
        <f t="shared" si="5"/>
        <v>27000</v>
      </c>
      <c r="D22" s="76">
        <f>'додаток 3'!D81</f>
        <v>27000</v>
      </c>
      <c r="E22" s="76">
        <f>'додаток 3'!E81</f>
        <v>0</v>
      </c>
      <c r="F22" s="76">
        <f>'додаток 3'!F81</f>
        <v>0</v>
      </c>
      <c r="G22" s="76">
        <f>'додаток 3'!G81</f>
        <v>0</v>
      </c>
      <c r="H22" s="76">
        <f>'додаток 3'!H81</f>
        <v>0</v>
      </c>
      <c r="I22" s="76">
        <f>'додаток 3'!I81</f>
        <v>0</v>
      </c>
      <c r="J22" s="76">
        <f>'додаток 3'!J81</f>
        <v>0</v>
      </c>
      <c r="K22" s="76">
        <f>'додаток 3'!K81</f>
        <v>0</v>
      </c>
      <c r="L22" s="76">
        <f>'додаток 3'!L81</f>
        <v>0</v>
      </c>
      <c r="M22" s="76">
        <f>'додаток 3'!M81</f>
        <v>0</v>
      </c>
      <c r="N22" s="77">
        <f t="shared" si="2"/>
        <v>27000</v>
      </c>
      <c r="O22" s="203">
        <f t="shared" si="3"/>
        <v>27000</v>
      </c>
    </row>
    <row r="23" spans="1:15" ht="16.5" customHeight="1">
      <c r="A23" s="108"/>
      <c r="B23" s="219" t="s">
        <v>157</v>
      </c>
      <c r="C23" s="78">
        <f t="shared" si="5"/>
        <v>1057000</v>
      </c>
      <c r="D23" s="76">
        <f>'додаток 3'!D82</f>
        <v>1057000</v>
      </c>
      <c r="E23" s="76">
        <f>'додаток 3'!E82</f>
        <v>0</v>
      </c>
      <c r="F23" s="76">
        <f>'додаток 3'!F82</f>
        <v>0</v>
      </c>
      <c r="G23" s="76">
        <f>'додаток 3'!G82</f>
        <v>0</v>
      </c>
      <c r="H23" s="76">
        <f>'додаток 3'!H82</f>
        <v>0</v>
      </c>
      <c r="I23" s="76">
        <f>'додаток 3'!I82</f>
        <v>0</v>
      </c>
      <c r="J23" s="76">
        <f>'додаток 3'!J82</f>
        <v>0</v>
      </c>
      <c r="K23" s="76">
        <f>'додаток 3'!K82</f>
        <v>0</v>
      </c>
      <c r="L23" s="76">
        <f>'додаток 3'!L82</f>
        <v>0</v>
      </c>
      <c r="M23" s="76">
        <f>'додаток 3'!M82</f>
        <v>0</v>
      </c>
      <c r="N23" s="77">
        <f t="shared" si="2"/>
        <v>1057000</v>
      </c>
      <c r="O23" s="203">
        <f t="shared" si="3"/>
        <v>1057000</v>
      </c>
    </row>
    <row r="24" spans="1:15" ht="30.75" customHeight="1">
      <c r="A24" s="108" t="s">
        <v>255</v>
      </c>
      <c r="B24" s="219" t="s">
        <v>315</v>
      </c>
      <c r="C24" s="78">
        <f t="shared" si="5"/>
        <v>757000</v>
      </c>
      <c r="D24" s="76">
        <f>'додаток 3'!D83</f>
        <v>757000</v>
      </c>
      <c r="E24" s="76">
        <f>'додаток 3'!E83</f>
        <v>0</v>
      </c>
      <c r="F24" s="76">
        <f>'додаток 3'!F83</f>
        <v>0</v>
      </c>
      <c r="G24" s="76">
        <f>'додаток 3'!G83</f>
        <v>0</v>
      </c>
      <c r="H24" s="76">
        <f>'додаток 3'!H83</f>
        <v>0</v>
      </c>
      <c r="I24" s="76">
        <f>'додаток 3'!I83</f>
        <v>0</v>
      </c>
      <c r="J24" s="76">
        <f>'додаток 3'!J83</f>
        <v>0</v>
      </c>
      <c r="K24" s="76">
        <f>'додаток 3'!K83</f>
        <v>0</v>
      </c>
      <c r="L24" s="76">
        <f>'додаток 3'!L83</f>
        <v>0</v>
      </c>
      <c r="M24" s="76">
        <f>'додаток 3'!M83</f>
        <v>0</v>
      </c>
      <c r="N24" s="77">
        <f t="shared" si="2"/>
        <v>757000</v>
      </c>
      <c r="O24" s="203">
        <f t="shared" si="3"/>
        <v>757000</v>
      </c>
    </row>
    <row r="25" spans="1:15" ht="33.75" customHeight="1">
      <c r="A25" s="108" t="s">
        <v>24</v>
      </c>
      <c r="B25" s="219" t="s">
        <v>153</v>
      </c>
      <c r="C25" s="78">
        <f t="shared" si="5"/>
        <v>454600</v>
      </c>
      <c r="D25" s="76">
        <f>'додаток 3'!D84</f>
        <v>454600</v>
      </c>
      <c r="E25" s="76">
        <f>'додаток 3'!E84</f>
        <v>0</v>
      </c>
      <c r="F25" s="76">
        <f>'додаток 3'!F84</f>
        <v>0</v>
      </c>
      <c r="G25" s="76">
        <f>'додаток 3'!G84</f>
        <v>0</v>
      </c>
      <c r="H25" s="76">
        <f>'додаток 3'!H84</f>
        <v>0</v>
      </c>
      <c r="I25" s="76">
        <f>'додаток 3'!I84</f>
        <v>0</v>
      </c>
      <c r="J25" s="76">
        <f>'додаток 3'!J84</f>
        <v>0</v>
      </c>
      <c r="K25" s="76">
        <f>'додаток 3'!K84</f>
        <v>0</v>
      </c>
      <c r="L25" s="76">
        <f>'додаток 3'!L84</f>
        <v>0</v>
      </c>
      <c r="M25" s="76">
        <f>'додаток 3'!M84</f>
        <v>0</v>
      </c>
      <c r="N25" s="77">
        <f t="shared" si="2"/>
        <v>454600</v>
      </c>
      <c r="O25" s="203">
        <f t="shared" si="3"/>
        <v>454600</v>
      </c>
    </row>
    <row r="26" spans="1:15" ht="30">
      <c r="A26" s="108" t="s">
        <v>2</v>
      </c>
      <c r="B26" s="220" t="s">
        <v>3</v>
      </c>
      <c r="C26" s="78">
        <f t="shared" si="5"/>
        <v>293100</v>
      </c>
      <c r="D26" s="76">
        <f>'додаток 3'!D85</f>
        <v>293100</v>
      </c>
      <c r="E26" s="76">
        <f>'додаток 3'!E85</f>
        <v>0</v>
      </c>
      <c r="F26" s="76">
        <f>'додаток 3'!F85</f>
        <v>0</v>
      </c>
      <c r="G26" s="76">
        <f>'додаток 3'!G85</f>
        <v>0</v>
      </c>
      <c r="H26" s="76">
        <f>'додаток 3'!H85</f>
        <v>0</v>
      </c>
      <c r="I26" s="76">
        <f>'додаток 3'!I85</f>
        <v>0</v>
      </c>
      <c r="J26" s="76">
        <f>'додаток 3'!J85</f>
        <v>0</v>
      </c>
      <c r="K26" s="76">
        <f>'додаток 3'!K85</f>
        <v>0</v>
      </c>
      <c r="L26" s="76">
        <f>'додаток 3'!L85</f>
        <v>0</v>
      </c>
      <c r="M26" s="76">
        <f>'додаток 3'!M85</f>
        <v>0</v>
      </c>
      <c r="N26" s="77">
        <f t="shared" si="2"/>
        <v>293100</v>
      </c>
      <c r="O26" s="203">
        <f t="shared" si="3"/>
        <v>293100</v>
      </c>
    </row>
    <row r="27" spans="1:31" ht="30">
      <c r="A27" s="108" t="s">
        <v>25</v>
      </c>
      <c r="B27" s="219" t="s">
        <v>91</v>
      </c>
      <c r="C27" s="78">
        <f t="shared" si="5"/>
        <v>2689100</v>
      </c>
      <c r="D27" s="76">
        <f>'додаток 3'!D86</f>
        <v>2689100</v>
      </c>
      <c r="E27" s="76">
        <f>'додаток 3'!E86</f>
        <v>1398300</v>
      </c>
      <c r="F27" s="76">
        <f>'додаток 3'!F86</f>
        <v>299800</v>
      </c>
      <c r="G27" s="76">
        <f>'додаток 3'!G86</f>
        <v>0</v>
      </c>
      <c r="H27" s="76">
        <f>'додаток 3'!H86</f>
        <v>785000</v>
      </c>
      <c r="I27" s="76">
        <f>'додаток 3'!I86</f>
        <v>785000</v>
      </c>
      <c r="J27" s="76">
        <f>'додаток 3'!J86</f>
        <v>0</v>
      </c>
      <c r="K27" s="76">
        <f>'додаток 3'!K86</f>
        <v>0</v>
      </c>
      <c r="L27" s="76">
        <f>'додаток 3'!L86</f>
        <v>0</v>
      </c>
      <c r="M27" s="76">
        <f>'додаток 3'!M86</f>
        <v>0</v>
      </c>
      <c r="N27" s="77">
        <f t="shared" si="2"/>
        <v>3474100</v>
      </c>
      <c r="O27" s="203">
        <f t="shared" si="3"/>
        <v>3474100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15" s="38" customFormat="1" ht="15.75">
      <c r="A28" s="108" t="s">
        <v>31</v>
      </c>
      <c r="B28" s="221" t="s">
        <v>285</v>
      </c>
      <c r="C28" s="78">
        <f t="shared" si="5"/>
        <v>1362600</v>
      </c>
      <c r="D28" s="76">
        <f>'додаток 3'!D95</f>
        <v>1362600</v>
      </c>
      <c r="E28" s="76">
        <f>'додаток 3'!E95</f>
        <v>680100</v>
      </c>
      <c r="F28" s="76">
        <f>'додаток 3'!F95</f>
        <v>154400</v>
      </c>
      <c r="G28" s="76">
        <f>'додаток 3'!G95</f>
        <v>0</v>
      </c>
      <c r="H28" s="76">
        <f>'додаток 3'!H95</f>
        <v>0</v>
      </c>
      <c r="I28" s="76">
        <f>'додаток 3'!I95</f>
        <v>0</v>
      </c>
      <c r="J28" s="76">
        <f>'додаток 3'!J95</f>
        <v>0</v>
      </c>
      <c r="K28" s="76">
        <f>'додаток 3'!K95</f>
        <v>0</v>
      </c>
      <c r="L28" s="76">
        <f>'додаток 3'!L95</f>
        <v>0</v>
      </c>
      <c r="M28" s="76">
        <f>'додаток 3'!M95</f>
        <v>0</v>
      </c>
      <c r="N28" s="77">
        <f t="shared" si="2"/>
        <v>1362600</v>
      </c>
      <c r="O28" s="203">
        <f t="shared" si="3"/>
        <v>1362600</v>
      </c>
    </row>
    <row r="29" spans="1:15" s="38" customFormat="1" ht="30">
      <c r="A29" s="108" t="s">
        <v>208</v>
      </c>
      <c r="B29" s="218" t="s">
        <v>221</v>
      </c>
      <c r="C29" s="78">
        <f t="shared" si="5"/>
        <v>171300</v>
      </c>
      <c r="D29" s="76">
        <f>'додаток 3'!D96</f>
        <v>171300</v>
      </c>
      <c r="E29" s="76">
        <f>'додаток 3'!E96</f>
        <v>104500</v>
      </c>
      <c r="F29" s="76">
        <f>'додаток 3'!F96</f>
        <v>18100</v>
      </c>
      <c r="G29" s="76">
        <f>'додаток 3'!G96</f>
        <v>0</v>
      </c>
      <c r="H29" s="76">
        <f>'додаток 3'!H96</f>
        <v>0</v>
      </c>
      <c r="I29" s="76">
        <f>'додаток 3'!I96</f>
        <v>0</v>
      </c>
      <c r="J29" s="76">
        <f>'додаток 3'!J96</f>
        <v>0</v>
      </c>
      <c r="K29" s="76">
        <f>'додаток 3'!K96</f>
        <v>0</v>
      </c>
      <c r="L29" s="76">
        <f>'додаток 3'!L96</f>
        <v>0</v>
      </c>
      <c r="M29" s="76">
        <f>'додаток 3'!M96</f>
        <v>0</v>
      </c>
      <c r="N29" s="77">
        <f t="shared" si="2"/>
        <v>171300</v>
      </c>
      <c r="O29" s="203">
        <f t="shared" si="3"/>
        <v>171300</v>
      </c>
    </row>
    <row r="30" spans="1:31" ht="45">
      <c r="A30" s="108" t="s">
        <v>26</v>
      </c>
      <c r="B30" s="220" t="s">
        <v>134</v>
      </c>
      <c r="C30" s="78">
        <f t="shared" si="5"/>
        <v>20335400</v>
      </c>
      <c r="D30" s="76">
        <f>'додаток 3'!D87</f>
        <v>20335400</v>
      </c>
      <c r="E30" s="76">
        <f>'додаток 3'!E87</f>
        <v>9112800</v>
      </c>
      <c r="F30" s="76">
        <f>'додаток 3'!F87</f>
        <v>2727900</v>
      </c>
      <c r="G30" s="76">
        <f>'додаток 3'!G87</f>
        <v>0</v>
      </c>
      <c r="H30" s="76">
        <f>'додаток 3'!H87</f>
        <v>4748600</v>
      </c>
      <c r="I30" s="76">
        <f>'додаток 3'!I87</f>
        <v>4269100</v>
      </c>
      <c r="J30" s="76">
        <f>'додаток 3'!J87</f>
        <v>0</v>
      </c>
      <c r="K30" s="76">
        <f>'додаток 3'!K87</f>
        <v>0</v>
      </c>
      <c r="L30" s="76">
        <f>'додаток 3'!L87</f>
        <v>479500</v>
      </c>
      <c r="M30" s="76">
        <f>'додаток 3'!M87</f>
        <v>0</v>
      </c>
      <c r="N30" s="77">
        <f t="shared" si="2"/>
        <v>25084000</v>
      </c>
      <c r="O30" s="203">
        <f t="shared" si="3"/>
        <v>25084000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15" s="12" customFormat="1" ht="30">
      <c r="A31" s="108" t="s">
        <v>14</v>
      </c>
      <c r="B31" s="218" t="s">
        <v>234</v>
      </c>
      <c r="C31" s="78">
        <f t="shared" si="5"/>
        <v>772600</v>
      </c>
      <c r="D31" s="76">
        <f>'додаток 3'!D98</f>
        <v>772600</v>
      </c>
      <c r="E31" s="76">
        <f>'додаток 3'!E98</f>
        <v>509200</v>
      </c>
      <c r="F31" s="76">
        <f>'додаток 3'!F98</f>
        <v>22700</v>
      </c>
      <c r="G31" s="76">
        <f>'додаток 3'!G98</f>
        <v>0</v>
      </c>
      <c r="H31" s="76">
        <f>'додаток 3'!H98</f>
        <v>0</v>
      </c>
      <c r="I31" s="76">
        <f>'додаток 3'!I98</f>
        <v>0</v>
      </c>
      <c r="J31" s="76">
        <f>'додаток 3'!J98</f>
        <v>0</v>
      </c>
      <c r="K31" s="76">
        <f>'додаток 3'!K98</f>
        <v>0</v>
      </c>
      <c r="L31" s="76">
        <f>'додаток 3'!L98</f>
        <v>0</v>
      </c>
      <c r="M31" s="76">
        <f>'додаток 3'!M98</f>
        <v>0</v>
      </c>
      <c r="N31" s="77">
        <f>H31+C31</f>
        <v>772600</v>
      </c>
      <c r="O31" s="203">
        <f t="shared" si="3"/>
        <v>772600</v>
      </c>
    </row>
    <row r="32" spans="1:15" s="12" customFormat="1" ht="31.5" customHeight="1">
      <c r="A32" s="108" t="s">
        <v>15</v>
      </c>
      <c r="B32" s="218" t="s">
        <v>233</v>
      </c>
      <c r="C32" s="78">
        <f t="shared" si="5"/>
        <v>100000</v>
      </c>
      <c r="D32" s="76">
        <f>'додаток 3'!D99</f>
        <v>100000</v>
      </c>
      <c r="E32" s="76">
        <f>'додаток 3'!E99</f>
        <v>0</v>
      </c>
      <c r="F32" s="76">
        <f>'додаток 3'!F99</f>
        <v>0</v>
      </c>
      <c r="G32" s="76">
        <f>'додаток 3'!G99</f>
        <v>0</v>
      </c>
      <c r="H32" s="76">
        <f>'додаток 3'!H99</f>
        <v>0</v>
      </c>
      <c r="I32" s="76">
        <f>'додаток 3'!I99</f>
        <v>0</v>
      </c>
      <c r="J32" s="76">
        <f>'додаток 3'!J99</f>
        <v>0</v>
      </c>
      <c r="K32" s="76">
        <f>'додаток 3'!K99</f>
        <v>0</v>
      </c>
      <c r="L32" s="76">
        <f>'додаток 3'!L99</f>
        <v>0</v>
      </c>
      <c r="M32" s="76">
        <f>'додаток 3'!M99</f>
        <v>0</v>
      </c>
      <c r="N32" s="77">
        <f t="shared" si="2"/>
        <v>100000</v>
      </c>
      <c r="O32" s="203">
        <f t="shared" si="3"/>
        <v>100000</v>
      </c>
    </row>
    <row r="33" spans="1:15" s="12" customFormat="1" ht="31.5" customHeight="1">
      <c r="A33" s="108" t="s">
        <v>255</v>
      </c>
      <c r="B33" s="218" t="s">
        <v>298</v>
      </c>
      <c r="C33" s="78">
        <f t="shared" si="5"/>
        <v>100000</v>
      </c>
      <c r="D33" s="76">
        <f>'додаток 3'!D100</f>
        <v>100000</v>
      </c>
      <c r="E33" s="76">
        <f>'додаток 3'!E100</f>
        <v>0</v>
      </c>
      <c r="F33" s="76">
        <f>'додаток 3'!F100</f>
        <v>0</v>
      </c>
      <c r="G33" s="76">
        <f>'додаток 3'!G100</f>
        <v>0</v>
      </c>
      <c r="H33" s="76">
        <f>'додаток 3'!H100</f>
        <v>0</v>
      </c>
      <c r="I33" s="76">
        <f>'додаток 3'!I100</f>
        <v>0</v>
      </c>
      <c r="J33" s="76">
        <f>'додаток 3'!J100</f>
        <v>0</v>
      </c>
      <c r="K33" s="76">
        <f>'додаток 3'!K100</f>
        <v>0</v>
      </c>
      <c r="L33" s="76">
        <f>'додаток 3'!L100</f>
        <v>0</v>
      </c>
      <c r="M33" s="76">
        <f>'додаток 3'!M100</f>
        <v>0</v>
      </c>
      <c r="N33" s="77">
        <f t="shared" si="2"/>
        <v>100000</v>
      </c>
      <c r="O33" s="203">
        <f t="shared" si="3"/>
        <v>100000</v>
      </c>
    </row>
    <row r="34" spans="1:15" ht="30">
      <c r="A34" s="108" t="s">
        <v>16</v>
      </c>
      <c r="B34" s="218" t="s">
        <v>107</v>
      </c>
      <c r="C34" s="78">
        <f t="shared" si="5"/>
        <v>452400</v>
      </c>
      <c r="D34" s="76">
        <f>'додаток 3'!D101</f>
        <v>452400</v>
      </c>
      <c r="E34" s="76">
        <f>'додаток 3'!E101</f>
        <v>0</v>
      </c>
      <c r="F34" s="76">
        <f>'додаток 3'!F101</f>
        <v>0</v>
      </c>
      <c r="G34" s="76">
        <f>'додаток 3'!G101</f>
        <v>0</v>
      </c>
      <c r="H34" s="76">
        <f>'додаток 3'!H101</f>
        <v>200000</v>
      </c>
      <c r="I34" s="76">
        <f>'додаток 3'!I101</f>
        <v>200000</v>
      </c>
      <c r="J34" s="76">
        <f>'додаток 3'!J101</f>
        <v>0</v>
      </c>
      <c r="K34" s="76">
        <f>'додаток 3'!K101</f>
        <v>0</v>
      </c>
      <c r="L34" s="76">
        <f>'додаток 3'!L101</f>
        <v>0</v>
      </c>
      <c r="M34" s="76">
        <f>'додаток 3'!M101</f>
        <v>0</v>
      </c>
      <c r="N34" s="77">
        <f t="shared" si="2"/>
        <v>652400</v>
      </c>
      <c r="O34" s="203">
        <f t="shared" si="3"/>
        <v>652400</v>
      </c>
    </row>
    <row r="35" spans="1:15" ht="30">
      <c r="A35" s="108" t="s">
        <v>255</v>
      </c>
      <c r="B35" s="218" t="s">
        <v>298</v>
      </c>
      <c r="C35" s="78">
        <f t="shared" si="5"/>
        <v>452400</v>
      </c>
      <c r="D35" s="76">
        <f>'додаток 3'!D102</f>
        <v>452400</v>
      </c>
      <c r="E35" s="76">
        <f>'додаток 3'!E102</f>
        <v>0</v>
      </c>
      <c r="F35" s="76">
        <f>'додаток 3'!F102</f>
        <v>0</v>
      </c>
      <c r="G35" s="76">
        <f>'додаток 3'!G102</f>
        <v>0</v>
      </c>
      <c r="H35" s="76">
        <f>'додаток 3'!H102</f>
        <v>0</v>
      </c>
      <c r="I35" s="76">
        <f>'додаток 3'!I102</f>
        <v>0</v>
      </c>
      <c r="J35" s="76">
        <f>'додаток 3'!J102</f>
        <v>0</v>
      </c>
      <c r="K35" s="76">
        <f>'додаток 3'!K102</f>
        <v>0</v>
      </c>
      <c r="L35" s="76">
        <f>'додаток 3'!L102</f>
        <v>0</v>
      </c>
      <c r="M35" s="76">
        <f>'додаток 3'!M102</f>
        <v>0</v>
      </c>
      <c r="N35" s="77">
        <f t="shared" si="2"/>
        <v>452400</v>
      </c>
      <c r="O35" s="203">
        <f t="shared" si="3"/>
        <v>452400</v>
      </c>
    </row>
    <row r="36" spans="1:15" ht="30">
      <c r="A36" s="108" t="s">
        <v>17</v>
      </c>
      <c r="B36" s="218" t="s">
        <v>220</v>
      </c>
      <c r="C36" s="78">
        <f t="shared" si="5"/>
        <v>80000</v>
      </c>
      <c r="D36" s="76">
        <f>'додаток 3'!D103</f>
        <v>80000</v>
      </c>
      <c r="E36" s="76">
        <f>'додаток 3'!E103</f>
        <v>0</v>
      </c>
      <c r="F36" s="76">
        <f>'додаток 3'!F103</f>
        <v>0</v>
      </c>
      <c r="G36" s="76">
        <f>'додаток 3'!G103</f>
        <v>0</v>
      </c>
      <c r="H36" s="76">
        <f>'додаток 3'!H103</f>
        <v>0</v>
      </c>
      <c r="I36" s="76">
        <f>'додаток 3'!I103</f>
        <v>0</v>
      </c>
      <c r="J36" s="76">
        <f>'додаток 3'!J103</f>
        <v>0</v>
      </c>
      <c r="K36" s="76">
        <f>'додаток 3'!K103</f>
        <v>0</v>
      </c>
      <c r="L36" s="76">
        <f>'додаток 3'!L103</f>
        <v>0</v>
      </c>
      <c r="M36" s="76">
        <f>'додаток 3'!M103</f>
        <v>0</v>
      </c>
      <c r="N36" s="77">
        <f t="shared" si="2"/>
        <v>80000</v>
      </c>
      <c r="O36" s="203">
        <f t="shared" si="3"/>
        <v>80000</v>
      </c>
    </row>
    <row r="37" spans="1:15" ht="30">
      <c r="A37" s="108" t="s">
        <v>255</v>
      </c>
      <c r="B37" s="218" t="s">
        <v>299</v>
      </c>
      <c r="C37" s="78">
        <f t="shared" si="5"/>
        <v>30000</v>
      </c>
      <c r="D37" s="76">
        <f>'додаток 3'!D104</f>
        <v>30000</v>
      </c>
      <c r="E37" s="76">
        <f>'додаток 3'!E104</f>
        <v>0</v>
      </c>
      <c r="F37" s="76">
        <f>'додаток 3'!F104</f>
        <v>0</v>
      </c>
      <c r="G37" s="76">
        <f>'додаток 3'!G104</f>
        <v>0</v>
      </c>
      <c r="H37" s="76">
        <f>'додаток 3'!H104</f>
        <v>0</v>
      </c>
      <c r="I37" s="76">
        <f>'додаток 3'!I104</f>
        <v>0</v>
      </c>
      <c r="J37" s="76">
        <f>'додаток 3'!J104</f>
        <v>0</v>
      </c>
      <c r="K37" s="76">
        <f>'додаток 3'!K104</f>
        <v>0</v>
      </c>
      <c r="L37" s="76">
        <f>'додаток 3'!L104</f>
        <v>0</v>
      </c>
      <c r="M37" s="76">
        <f>'додаток 3'!M104</f>
        <v>0</v>
      </c>
      <c r="N37" s="77">
        <f t="shared" si="2"/>
        <v>30000</v>
      </c>
      <c r="O37" s="203">
        <f t="shared" si="3"/>
        <v>30000</v>
      </c>
    </row>
    <row r="38" spans="1:15" ht="45">
      <c r="A38" s="108"/>
      <c r="B38" s="218" t="s">
        <v>300</v>
      </c>
      <c r="C38" s="78">
        <f t="shared" si="5"/>
        <v>25000</v>
      </c>
      <c r="D38" s="76">
        <f>'додаток 3'!D105</f>
        <v>25000</v>
      </c>
      <c r="E38" s="76">
        <f>'додаток 3'!E105</f>
        <v>0</v>
      </c>
      <c r="F38" s="76">
        <f>'додаток 3'!F105</f>
        <v>0</v>
      </c>
      <c r="G38" s="76">
        <f>'додаток 3'!G105</f>
        <v>0</v>
      </c>
      <c r="H38" s="76">
        <f>'додаток 3'!H105</f>
        <v>0</v>
      </c>
      <c r="I38" s="76">
        <f>'додаток 3'!I105</f>
        <v>0</v>
      </c>
      <c r="J38" s="76">
        <f>'додаток 3'!J105</f>
        <v>0</v>
      </c>
      <c r="K38" s="76">
        <f>'додаток 3'!K105</f>
        <v>0</v>
      </c>
      <c r="L38" s="76">
        <f>'додаток 3'!L105</f>
        <v>0</v>
      </c>
      <c r="M38" s="76">
        <f>'додаток 3'!M105</f>
        <v>0</v>
      </c>
      <c r="N38" s="77">
        <f t="shared" si="2"/>
        <v>25000</v>
      </c>
      <c r="O38" s="203">
        <f t="shared" si="3"/>
        <v>25000</v>
      </c>
    </row>
    <row r="39" spans="1:15" ht="30">
      <c r="A39" s="108"/>
      <c r="B39" s="218" t="s">
        <v>301</v>
      </c>
      <c r="C39" s="78">
        <f t="shared" si="5"/>
        <v>25000</v>
      </c>
      <c r="D39" s="76">
        <f>'додаток 3'!D106</f>
        <v>25000</v>
      </c>
      <c r="E39" s="76">
        <f>'додаток 3'!E106</f>
        <v>0</v>
      </c>
      <c r="F39" s="76">
        <f>'додаток 3'!F106</f>
        <v>0</v>
      </c>
      <c r="G39" s="76">
        <f>'додаток 3'!G106</f>
        <v>0</v>
      </c>
      <c r="H39" s="76">
        <f>'додаток 3'!H106</f>
        <v>0</v>
      </c>
      <c r="I39" s="76">
        <f>'додаток 3'!I106</f>
        <v>0</v>
      </c>
      <c r="J39" s="76">
        <f>'додаток 3'!J106</f>
        <v>0</v>
      </c>
      <c r="K39" s="76">
        <f>'додаток 3'!K106</f>
        <v>0</v>
      </c>
      <c r="L39" s="76">
        <f>'додаток 3'!L106</f>
        <v>0</v>
      </c>
      <c r="M39" s="76">
        <f>'додаток 3'!M106</f>
        <v>0</v>
      </c>
      <c r="N39" s="77">
        <f t="shared" si="2"/>
        <v>25000</v>
      </c>
      <c r="O39" s="203">
        <f t="shared" si="3"/>
        <v>25000</v>
      </c>
    </row>
    <row r="40" spans="1:15" ht="15.75">
      <c r="A40" s="108" t="s">
        <v>18</v>
      </c>
      <c r="B40" s="218" t="s">
        <v>108</v>
      </c>
      <c r="C40" s="78">
        <f t="shared" si="5"/>
        <v>474800</v>
      </c>
      <c r="D40" s="76">
        <f>'додаток 3'!D107</f>
        <v>474800</v>
      </c>
      <c r="E40" s="76">
        <f>'додаток 3'!E107</f>
        <v>263200</v>
      </c>
      <c r="F40" s="76">
        <f>'додаток 3'!F107</f>
        <v>20100</v>
      </c>
      <c r="G40" s="76">
        <f>'додаток 3'!G107</f>
        <v>0</v>
      </c>
      <c r="H40" s="76">
        <f>'додаток 3'!H107</f>
        <v>0</v>
      </c>
      <c r="I40" s="76">
        <f>'додаток 3'!I107</f>
        <v>0</v>
      </c>
      <c r="J40" s="76">
        <f>'додаток 3'!J107</f>
        <v>0</v>
      </c>
      <c r="K40" s="76">
        <f>'додаток 3'!K107</f>
        <v>0</v>
      </c>
      <c r="L40" s="76">
        <f>'додаток 3'!L107</f>
        <v>0</v>
      </c>
      <c r="M40" s="76">
        <f>'додаток 3'!M107</f>
        <v>0</v>
      </c>
      <c r="N40" s="77">
        <f t="shared" si="2"/>
        <v>474800</v>
      </c>
      <c r="O40" s="203">
        <f t="shared" si="3"/>
        <v>474800</v>
      </c>
    </row>
    <row r="41" spans="1:15" ht="65.25" customHeight="1">
      <c r="A41" s="108"/>
      <c r="B41" s="218" t="s">
        <v>308</v>
      </c>
      <c r="C41" s="78">
        <f t="shared" si="5"/>
        <v>242800</v>
      </c>
      <c r="D41" s="76">
        <f>'додаток 3'!D108</f>
        <v>242800</v>
      </c>
      <c r="E41" s="76">
        <f>'додаток 3'!E108</f>
        <v>135100</v>
      </c>
      <c r="F41" s="76">
        <f>'додаток 3'!F108</f>
        <v>4800</v>
      </c>
      <c r="G41" s="76">
        <f>'додаток 3'!G108</f>
        <v>0</v>
      </c>
      <c r="H41" s="76">
        <f>'додаток 3'!H108</f>
        <v>0</v>
      </c>
      <c r="I41" s="76">
        <f>'додаток 3'!I108</f>
        <v>0</v>
      </c>
      <c r="J41" s="76">
        <f>'додаток 3'!J108</f>
        <v>0</v>
      </c>
      <c r="K41" s="76">
        <f>'додаток 3'!K108</f>
        <v>0</v>
      </c>
      <c r="L41" s="76">
        <f>'додаток 3'!L108</f>
        <v>0</v>
      </c>
      <c r="M41" s="76">
        <f>'додаток 3'!M108</f>
        <v>0</v>
      </c>
      <c r="N41" s="77">
        <f t="shared" si="2"/>
        <v>242800</v>
      </c>
      <c r="O41" s="203">
        <f t="shared" si="3"/>
        <v>242800</v>
      </c>
    </row>
    <row r="42" spans="1:15" ht="30">
      <c r="A42" s="108" t="s">
        <v>255</v>
      </c>
      <c r="B42" s="218" t="s">
        <v>298</v>
      </c>
      <c r="C42" s="78">
        <f t="shared" si="5"/>
        <v>24000</v>
      </c>
      <c r="D42" s="76">
        <f>'додаток 3'!D109</f>
        <v>24000</v>
      </c>
      <c r="E42" s="76">
        <f>'додаток 3'!E109</f>
        <v>0</v>
      </c>
      <c r="F42" s="76">
        <f>'додаток 3'!F109</f>
        <v>0</v>
      </c>
      <c r="G42" s="76">
        <f>'додаток 3'!G109</f>
        <v>0</v>
      </c>
      <c r="H42" s="76">
        <f>'додаток 3'!H109</f>
        <v>0</v>
      </c>
      <c r="I42" s="76">
        <f>'додаток 3'!I109</f>
        <v>0</v>
      </c>
      <c r="J42" s="76">
        <f>'додаток 3'!J109</f>
        <v>0</v>
      </c>
      <c r="K42" s="76">
        <f>'додаток 3'!K109</f>
        <v>0</v>
      </c>
      <c r="L42" s="76">
        <f>'додаток 3'!L109</f>
        <v>0</v>
      </c>
      <c r="M42" s="76">
        <f>'додаток 3'!M109</f>
        <v>0</v>
      </c>
      <c r="N42" s="77">
        <f t="shared" si="2"/>
        <v>24000</v>
      </c>
      <c r="O42" s="203">
        <f t="shared" si="3"/>
        <v>24000</v>
      </c>
    </row>
    <row r="43" spans="1:15" ht="30">
      <c r="A43" s="108"/>
      <c r="B43" s="218" t="s">
        <v>309</v>
      </c>
      <c r="C43" s="78">
        <f t="shared" si="5"/>
        <v>232000</v>
      </c>
      <c r="D43" s="76">
        <f>'додаток 3'!D110</f>
        <v>232000</v>
      </c>
      <c r="E43" s="76">
        <f>'додаток 3'!E110</f>
        <v>128100</v>
      </c>
      <c r="F43" s="76">
        <f>'додаток 3'!F110</f>
        <v>15300</v>
      </c>
      <c r="G43" s="76">
        <f>'додаток 3'!G110</f>
        <v>0</v>
      </c>
      <c r="H43" s="76">
        <f>'додаток 3'!H110</f>
        <v>0</v>
      </c>
      <c r="I43" s="76">
        <f>'додаток 3'!I110</f>
        <v>0</v>
      </c>
      <c r="J43" s="76">
        <f>'додаток 3'!J110</f>
        <v>0</v>
      </c>
      <c r="K43" s="76">
        <f>'додаток 3'!K110</f>
        <v>0</v>
      </c>
      <c r="L43" s="76">
        <f>'додаток 3'!L110</f>
        <v>0</v>
      </c>
      <c r="M43" s="76">
        <f>'додаток 3'!M110</f>
        <v>0</v>
      </c>
      <c r="N43" s="77">
        <f t="shared" si="2"/>
        <v>232000</v>
      </c>
      <c r="O43" s="203">
        <f t="shared" si="3"/>
        <v>232000</v>
      </c>
    </row>
    <row r="44" spans="1:15" ht="90" customHeight="1">
      <c r="A44" s="108" t="s">
        <v>1</v>
      </c>
      <c r="B44" s="218" t="s">
        <v>219</v>
      </c>
      <c r="C44" s="78">
        <f t="shared" si="5"/>
        <v>2044400</v>
      </c>
      <c r="D44" s="76">
        <f>'додаток 3'!D111</f>
        <v>2044400</v>
      </c>
      <c r="E44" s="76">
        <f>'додаток 3'!E111</f>
        <v>0</v>
      </c>
      <c r="F44" s="76">
        <f>'додаток 3'!F111</f>
        <v>0</v>
      </c>
      <c r="G44" s="76">
        <f>'додаток 3'!G111</f>
        <v>0</v>
      </c>
      <c r="H44" s="76">
        <f>'додаток 3'!H111</f>
        <v>0</v>
      </c>
      <c r="I44" s="76">
        <f>'додаток 3'!I111</f>
        <v>0</v>
      </c>
      <c r="J44" s="76">
        <f>'додаток 3'!J111</f>
        <v>0</v>
      </c>
      <c r="K44" s="76">
        <f>'додаток 3'!K111</f>
        <v>0</v>
      </c>
      <c r="L44" s="76">
        <f>'додаток 3'!L111</f>
        <v>0</v>
      </c>
      <c r="M44" s="76">
        <f>'додаток 3'!M111</f>
        <v>0</v>
      </c>
      <c r="N44" s="77">
        <f t="shared" si="2"/>
        <v>2044400</v>
      </c>
      <c r="O44" s="203">
        <f t="shared" si="3"/>
        <v>2044400</v>
      </c>
    </row>
    <row r="45" spans="1:15" ht="32.25" customHeight="1">
      <c r="A45" s="108" t="s">
        <v>255</v>
      </c>
      <c r="B45" s="218" t="s">
        <v>302</v>
      </c>
      <c r="C45" s="78">
        <f t="shared" si="5"/>
        <v>2044400</v>
      </c>
      <c r="D45" s="76">
        <f>'додаток 3'!D112</f>
        <v>2044400</v>
      </c>
      <c r="E45" s="76">
        <f>'додаток 3'!E112</f>
        <v>0</v>
      </c>
      <c r="F45" s="76">
        <f>'додаток 3'!F112</f>
        <v>0</v>
      </c>
      <c r="G45" s="76">
        <f>'додаток 3'!G112</f>
        <v>0</v>
      </c>
      <c r="H45" s="76">
        <f>'додаток 3'!H112</f>
        <v>0</v>
      </c>
      <c r="I45" s="76">
        <f>'додаток 3'!I112</f>
        <v>0</v>
      </c>
      <c r="J45" s="76">
        <f>'додаток 3'!J112</f>
        <v>0</v>
      </c>
      <c r="K45" s="76">
        <f>'додаток 3'!K112</f>
        <v>0</v>
      </c>
      <c r="L45" s="76">
        <f>'додаток 3'!L112</f>
        <v>0</v>
      </c>
      <c r="M45" s="76">
        <f>'додаток 3'!M112</f>
        <v>0</v>
      </c>
      <c r="N45" s="77">
        <f t="shared" si="2"/>
        <v>2044400</v>
      </c>
      <c r="O45" s="203">
        <f t="shared" si="3"/>
        <v>2044400</v>
      </c>
    </row>
    <row r="46" spans="1:15" ht="30.75" customHeight="1">
      <c r="A46" s="108" t="s">
        <v>27</v>
      </c>
      <c r="B46" s="222" t="s">
        <v>92</v>
      </c>
      <c r="C46" s="78">
        <f t="shared" si="5"/>
        <v>23300</v>
      </c>
      <c r="D46" s="76">
        <f>'додаток 3'!D88</f>
        <v>23300</v>
      </c>
      <c r="E46" s="76">
        <f>'додаток 3'!E88</f>
        <v>17100</v>
      </c>
      <c r="F46" s="76">
        <f>'додаток 3'!F88</f>
        <v>0</v>
      </c>
      <c r="G46" s="76">
        <f>'додаток 3'!G88</f>
        <v>0</v>
      </c>
      <c r="H46" s="76">
        <f>'додаток 3'!H88</f>
        <v>0</v>
      </c>
      <c r="I46" s="76">
        <f>'додаток 3'!I88</f>
        <v>0</v>
      </c>
      <c r="J46" s="76">
        <f>'додаток 3'!J88</f>
        <v>0</v>
      </c>
      <c r="K46" s="76">
        <f>'додаток 3'!K88</f>
        <v>0</v>
      </c>
      <c r="L46" s="76">
        <f>'додаток 3'!L88</f>
        <v>0</v>
      </c>
      <c r="M46" s="76">
        <f>'додаток 3'!M88</f>
        <v>0</v>
      </c>
      <c r="N46" s="77">
        <f t="shared" si="2"/>
        <v>23300</v>
      </c>
      <c r="O46" s="203">
        <f t="shared" si="3"/>
        <v>23300</v>
      </c>
    </row>
    <row r="47" spans="1:15" ht="30">
      <c r="A47" s="108" t="s">
        <v>28</v>
      </c>
      <c r="B47" s="222" t="s">
        <v>158</v>
      </c>
      <c r="C47" s="78">
        <f t="shared" si="5"/>
        <v>3187800</v>
      </c>
      <c r="D47" s="76">
        <f>'додаток 3'!D89</f>
        <v>3187800</v>
      </c>
      <c r="E47" s="76">
        <f>'додаток 3'!E89</f>
        <v>2079200</v>
      </c>
      <c r="F47" s="76">
        <f>'додаток 3'!F89</f>
        <v>129700</v>
      </c>
      <c r="G47" s="76">
        <f>'додаток 3'!G89</f>
        <v>0</v>
      </c>
      <c r="H47" s="76">
        <f>'додаток 3'!H89</f>
        <v>0</v>
      </c>
      <c r="I47" s="76">
        <f>'додаток 3'!I89</f>
        <v>0</v>
      </c>
      <c r="J47" s="76">
        <f>'додаток 3'!J89</f>
        <v>0</v>
      </c>
      <c r="K47" s="76">
        <f>'додаток 3'!K89</f>
        <v>0</v>
      </c>
      <c r="L47" s="76">
        <f>'додаток 3'!L89</f>
        <v>0</v>
      </c>
      <c r="M47" s="76">
        <f>'додаток 3'!M89</f>
        <v>0</v>
      </c>
      <c r="N47" s="77">
        <f t="shared" si="2"/>
        <v>3187800</v>
      </c>
      <c r="O47" s="203">
        <f t="shared" si="3"/>
        <v>3187800</v>
      </c>
    </row>
    <row r="48" spans="1:15" ht="15.75">
      <c r="A48" s="108" t="s">
        <v>29</v>
      </c>
      <c r="B48" s="223" t="s">
        <v>258</v>
      </c>
      <c r="C48" s="78">
        <f t="shared" si="5"/>
        <v>2218700</v>
      </c>
      <c r="D48" s="76">
        <f>'додаток 3'!D90</f>
        <v>2218700</v>
      </c>
      <c r="E48" s="76">
        <f>'додаток 3'!E90</f>
        <v>1173500</v>
      </c>
      <c r="F48" s="76">
        <f>'додаток 3'!F90</f>
        <v>341100</v>
      </c>
      <c r="G48" s="76">
        <f>'додаток 3'!G90</f>
        <v>0</v>
      </c>
      <c r="H48" s="76">
        <f>'додаток 3'!H90</f>
        <v>0</v>
      </c>
      <c r="I48" s="76">
        <f>'додаток 3'!I90</f>
        <v>0</v>
      </c>
      <c r="J48" s="76">
        <f>'додаток 3'!J90</f>
        <v>0</v>
      </c>
      <c r="K48" s="76">
        <f>'додаток 3'!K90</f>
        <v>0</v>
      </c>
      <c r="L48" s="76">
        <f>'додаток 3'!L90</f>
        <v>0</v>
      </c>
      <c r="M48" s="76">
        <f>'додаток 3'!M90</f>
        <v>0</v>
      </c>
      <c r="N48" s="77">
        <f t="shared" si="2"/>
        <v>2218700</v>
      </c>
      <c r="O48" s="203">
        <f t="shared" si="3"/>
        <v>2218700</v>
      </c>
    </row>
    <row r="49" spans="1:15" ht="45" customHeight="1">
      <c r="A49" s="108" t="s">
        <v>255</v>
      </c>
      <c r="B49" s="223" t="s">
        <v>307</v>
      </c>
      <c r="C49" s="78">
        <f t="shared" si="5"/>
        <v>2218700</v>
      </c>
      <c r="D49" s="76">
        <f>'додаток 3'!D91</f>
        <v>2218700</v>
      </c>
      <c r="E49" s="76">
        <f>'додаток 3'!E91</f>
        <v>1173500</v>
      </c>
      <c r="F49" s="76">
        <f>'додаток 3'!F91</f>
        <v>341100</v>
      </c>
      <c r="G49" s="76">
        <f>'додаток 3'!G91</f>
        <v>0</v>
      </c>
      <c r="H49" s="76">
        <f>'додаток 3'!H91</f>
        <v>0</v>
      </c>
      <c r="I49" s="76">
        <f>'додаток 3'!I91</f>
        <v>0</v>
      </c>
      <c r="J49" s="76">
        <f>'додаток 3'!J91</f>
        <v>0</v>
      </c>
      <c r="K49" s="76">
        <f>'додаток 3'!K91</f>
        <v>0</v>
      </c>
      <c r="L49" s="76">
        <f>'додаток 3'!L91</f>
        <v>0</v>
      </c>
      <c r="M49" s="76">
        <f>'додаток 3'!M91</f>
        <v>0</v>
      </c>
      <c r="N49" s="77">
        <f t="shared" si="2"/>
        <v>2218700</v>
      </c>
      <c r="O49" s="203">
        <f t="shared" si="3"/>
        <v>2218700</v>
      </c>
    </row>
    <row r="50" spans="1:15" ht="62.25" customHeight="1">
      <c r="A50" s="108" t="s">
        <v>249</v>
      </c>
      <c r="B50" s="220" t="s">
        <v>250</v>
      </c>
      <c r="C50" s="78">
        <f t="shared" si="5"/>
        <v>438700</v>
      </c>
      <c r="D50" s="76">
        <f>'додаток 3'!D92</f>
        <v>438700</v>
      </c>
      <c r="E50" s="76">
        <f>'додаток 3'!E92</f>
        <v>0</v>
      </c>
      <c r="F50" s="76">
        <f>'додаток 3'!F92</f>
        <v>0</v>
      </c>
      <c r="G50" s="76">
        <f>'додаток 3'!G92</f>
        <v>0</v>
      </c>
      <c r="H50" s="76">
        <f>'додаток 3'!H92</f>
        <v>0</v>
      </c>
      <c r="I50" s="76">
        <f>'додаток 3'!I92</f>
        <v>0</v>
      </c>
      <c r="J50" s="76">
        <f>'додаток 3'!J92</f>
        <v>0</v>
      </c>
      <c r="K50" s="76">
        <f>'додаток 3'!K92</f>
        <v>0</v>
      </c>
      <c r="L50" s="76">
        <f>'додаток 3'!L92</f>
        <v>0</v>
      </c>
      <c r="M50" s="76">
        <f>'додаток 3'!M92</f>
        <v>0</v>
      </c>
      <c r="N50" s="77">
        <f t="shared" si="2"/>
        <v>438700</v>
      </c>
      <c r="O50" s="203">
        <f t="shared" si="3"/>
        <v>438700</v>
      </c>
    </row>
    <row r="51" spans="1:15" ht="30">
      <c r="A51" s="108" t="s">
        <v>251</v>
      </c>
      <c r="B51" s="220" t="s">
        <v>252</v>
      </c>
      <c r="C51" s="78">
        <f t="shared" si="5"/>
        <v>50000</v>
      </c>
      <c r="D51" s="76">
        <f>'додаток 3'!D93</f>
        <v>50000</v>
      </c>
      <c r="E51" s="76">
        <f>'додаток 3'!E93</f>
        <v>0</v>
      </c>
      <c r="F51" s="76">
        <f>'додаток 3'!F93</f>
        <v>0</v>
      </c>
      <c r="G51" s="76">
        <f>'додаток 3'!G93</f>
        <v>0</v>
      </c>
      <c r="H51" s="76">
        <f>'додаток 3'!H93</f>
        <v>0</v>
      </c>
      <c r="I51" s="76">
        <f>'додаток 3'!I93</f>
        <v>0</v>
      </c>
      <c r="J51" s="76">
        <f>'додаток 3'!J93</f>
        <v>0</v>
      </c>
      <c r="K51" s="76">
        <f>'додаток 3'!K93</f>
        <v>0</v>
      </c>
      <c r="L51" s="76">
        <f>'додаток 3'!L93</f>
        <v>0</v>
      </c>
      <c r="M51" s="76">
        <f>'додаток 3'!M93</f>
        <v>0</v>
      </c>
      <c r="N51" s="77">
        <f t="shared" si="2"/>
        <v>50000</v>
      </c>
      <c r="O51" s="203">
        <f t="shared" si="3"/>
        <v>50000</v>
      </c>
    </row>
    <row r="52" spans="1:15" s="40" customFormat="1" ht="15.75">
      <c r="A52" s="106">
        <v>110000</v>
      </c>
      <c r="B52" s="217" t="s">
        <v>109</v>
      </c>
      <c r="C52" s="124">
        <f>'додаток 3'!C74+'додаток 3'!C114-'додаток 3'!C126</f>
        <v>25839400</v>
      </c>
      <c r="D52" s="124">
        <f>'додаток 3'!D114-'додаток 3'!D126+'додаток 3'!D74</f>
        <v>25544400</v>
      </c>
      <c r="E52" s="124">
        <f>'додаток 3'!E114-'додаток 3'!E126+'додаток 3'!E74</f>
        <v>8195210</v>
      </c>
      <c r="F52" s="124">
        <f>'додаток 3'!F114-'додаток 3'!F126+'додаток 3'!F74</f>
        <v>747380</v>
      </c>
      <c r="G52" s="124">
        <f>'додаток 3'!G114-'додаток 3'!G126+'додаток 3'!G74</f>
        <v>295000</v>
      </c>
      <c r="H52" s="124">
        <f>'додаток 3'!H114-'додаток 3'!H126+'додаток 3'!H74</f>
        <v>432800</v>
      </c>
      <c r="I52" s="124">
        <f>'додаток 3'!I114-'додаток 3'!I126+'додаток 3'!I74</f>
        <v>347500</v>
      </c>
      <c r="J52" s="124">
        <f>'додаток 3'!J114-'додаток 3'!J126+'додаток 3'!J74</f>
        <v>41300</v>
      </c>
      <c r="K52" s="124">
        <f>'додаток 3'!K114-'додаток 3'!K126+'додаток 3'!K74</f>
        <v>22200</v>
      </c>
      <c r="L52" s="124">
        <f>'додаток 3'!L114-'додаток 3'!L126+'додаток 3'!L74</f>
        <v>85300</v>
      </c>
      <c r="M52" s="124">
        <f>'додаток 3'!M114-'додаток 3'!M126+'додаток 3'!M74</f>
        <v>0</v>
      </c>
      <c r="N52" s="123">
        <f t="shared" si="2"/>
        <v>26272200</v>
      </c>
      <c r="O52" s="203">
        <f t="shared" si="3"/>
        <v>26272200</v>
      </c>
    </row>
    <row r="53" spans="1:15" s="40" customFormat="1" ht="15.75">
      <c r="A53" s="106">
        <v>130000</v>
      </c>
      <c r="B53" s="217" t="s">
        <v>115</v>
      </c>
      <c r="C53" s="122">
        <f aca="true" t="shared" si="6" ref="C53:C65">D53+G53</f>
        <v>11071262</v>
      </c>
      <c r="D53" s="124">
        <f>'додаток 3'!D128+'додаток 3'!D44+'додаток 3'!D45</f>
        <v>10449802</v>
      </c>
      <c r="E53" s="124">
        <f>'додаток 3'!E128+'додаток 3'!E44+'додаток 3'!E45</f>
        <v>2845140</v>
      </c>
      <c r="F53" s="124">
        <f>'додаток 3'!F128+'додаток 3'!F44+'додаток 3'!F45</f>
        <v>112800</v>
      </c>
      <c r="G53" s="124">
        <f>'додаток 3'!G128+'додаток 3'!G44+'додаток 3'!G45</f>
        <v>621460</v>
      </c>
      <c r="H53" s="124">
        <f>'додаток 3'!H128+'додаток 3'!H44+'додаток 3'!H45</f>
        <v>17000</v>
      </c>
      <c r="I53" s="124">
        <f>'додаток 3'!I128+'додаток 3'!I44+'додаток 3'!I45</f>
        <v>17000</v>
      </c>
      <c r="J53" s="124">
        <f>'додаток 3'!J128+'додаток 3'!J44+'додаток 3'!J45</f>
        <v>0</v>
      </c>
      <c r="K53" s="124">
        <f>'додаток 3'!K128+'додаток 3'!K44+'додаток 3'!K45</f>
        <v>5300</v>
      </c>
      <c r="L53" s="124">
        <f>'додаток 3'!L128+'додаток 3'!L44+'додаток 3'!L45</f>
        <v>0</v>
      </c>
      <c r="M53" s="124">
        <f>'додаток 3'!M128+'додаток 3'!M44+'додаток 3'!M45</f>
        <v>0</v>
      </c>
      <c r="N53" s="123">
        <f t="shared" si="2"/>
        <v>11088262</v>
      </c>
      <c r="O53" s="203">
        <f t="shared" si="3"/>
        <v>11088262</v>
      </c>
    </row>
    <row r="54" spans="1:15" s="40" customFormat="1" ht="15.75">
      <c r="A54" s="106">
        <v>150000</v>
      </c>
      <c r="B54" s="217" t="s">
        <v>120</v>
      </c>
      <c r="C54" s="122">
        <f t="shared" si="6"/>
        <v>0</v>
      </c>
      <c r="D54" s="124">
        <f>D55</f>
        <v>0</v>
      </c>
      <c r="E54" s="124">
        <f aca="true" t="shared" si="7" ref="E54:M54">E55</f>
        <v>0</v>
      </c>
      <c r="F54" s="124">
        <f t="shared" si="7"/>
        <v>0</v>
      </c>
      <c r="G54" s="124">
        <f t="shared" si="7"/>
        <v>0</v>
      </c>
      <c r="H54" s="124">
        <f t="shared" si="7"/>
        <v>39140438</v>
      </c>
      <c r="I54" s="124">
        <f t="shared" si="7"/>
        <v>0</v>
      </c>
      <c r="J54" s="124">
        <f t="shared" si="7"/>
        <v>0</v>
      </c>
      <c r="K54" s="124">
        <f t="shared" si="7"/>
        <v>0</v>
      </c>
      <c r="L54" s="124">
        <f t="shared" si="7"/>
        <v>39140438</v>
      </c>
      <c r="M54" s="124">
        <f t="shared" si="7"/>
        <v>39140438</v>
      </c>
      <c r="N54" s="123">
        <f t="shared" si="2"/>
        <v>39140438</v>
      </c>
      <c r="O54" s="203">
        <f t="shared" si="3"/>
        <v>39140438</v>
      </c>
    </row>
    <row r="55" spans="1:15" ht="15.75">
      <c r="A55" s="107">
        <v>150101</v>
      </c>
      <c r="B55" s="224" t="s">
        <v>121</v>
      </c>
      <c r="C55" s="78">
        <f t="shared" si="6"/>
        <v>0</v>
      </c>
      <c r="D55" s="78">
        <f>'додаток 3'!D154</f>
        <v>0</v>
      </c>
      <c r="E55" s="78">
        <f>'додаток 3'!E154</f>
        <v>0</v>
      </c>
      <c r="F55" s="78">
        <f>'додаток 3'!F154</f>
        <v>0</v>
      </c>
      <c r="G55" s="78">
        <f>'додаток 3'!G154</f>
        <v>0</v>
      </c>
      <c r="H55" s="78">
        <f>'додаток 3'!H154</f>
        <v>39140438</v>
      </c>
      <c r="I55" s="170">
        <f>'додаток 3'!I154</f>
        <v>0</v>
      </c>
      <c r="J55" s="170">
        <f>'додаток 3'!J154</f>
        <v>0</v>
      </c>
      <c r="K55" s="170">
        <f>'додаток 3'!K154</f>
        <v>0</v>
      </c>
      <c r="L55" s="170">
        <f>'додаток 3'!L154</f>
        <v>39140438</v>
      </c>
      <c r="M55" s="170">
        <f>'додаток 3'!M154</f>
        <v>39140438</v>
      </c>
      <c r="N55" s="77">
        <f t="shared" si="2"/>
        <v>39140438</v>
      </c>
      <c r="O55" s="203">
        <f t="shared" si="3"/>
        <v>39140438</v>
      </c>
    </row>
    <row r="56" spans="1:15" ht="47.25">
      <c r="A56" s="175">
        <v>160000</v>
      </c>
      <c r="B56" s="225" t="s">
        <v>316</v>
      </c>
      <c r="C56" s="122">
        <f t="shared" si="6"/>
        <v>40000</v>
      </c>
      <c r="D56" s="122">
        <f>D57</f>
        <v>40000</v>
      </c>
      <c r="E56" s="122">
        <f aca="true" t="shared" si="8" ref="E56:M56">E57</f>
        <v>0</v>
      </c>
      <c r="F56" s="122">
        <f t="shared" si="8"/>
        <v>0</v>
      </c>
      <c r="G56" s="122">
        <f t="shared" si="8"/>
        <v>0</v>
      </c>
      <c r="H56" s="122">
        <f t="shared" si="8"/>
        <v>0</v>
      </c>
      <c r="I56" s="122">
        <f t="shared" si="8"/>
        <v>0</v>
      </c>
      <c r="J56" s="122">
        <f t="shared" si="8"/>
        <v>0</v>
      </c>
      <c r="K56" s="122">
        <f t="shared" si="8"/>
        <v>0</v>
      </c>
      <c r="L56" s="122">
        <f t="shared" si="8"/>
        <v>0</v>
      </c>
      <c r="M56" s="122">
        <f t="shared" si="8"/>
        <v>0</v>
      </c>
      <c r="N56" s="122">
        <f>C56+H56</f>
        <v>40000</v>
      </c>
      <c r="O56" s="203">
        <f t="shared" si="3"/>
        <v>40000</v>
      </c>
    </row>
    <row r="57" spans="1:15" ht="45.75" customHeight="1">
      <c r="A57" s="108" t="s">
        <v>311</v>
      </c>
      <c r="B57" s="218" t="s">
        <v>312</v>
      </c>
      <c r="C57" s="78">
        <f t="shared" si="6"/>
        <v>40000</v>
      </c>
      <c r="D57" s="170">
        <f>'додаток 3'!D140</f>
        <v>40000</v>
      </c>
      <c r="E57" s="170">
        <f>'додаток 3'!E140</f>
        <v>0</v>
      </c>
      <c r="F57" s="170">
        <f>'додаток 3'!F140</f>
        <v>0</v>
      </c>
      <c r="G57" s="170">
        <f>'додаток 3'!G140</f>
        <v>0</v>
      </c>
      <c r="H57" s="170">
        <f>'додаток 3'!H140</f>
        <v>0</v>
      </c>
      <c r="I57" s="170">
        <f>'додаток 3'!I140</f>
        <v>0</v>
      </c>
      <c r="J57" s="170">
        <f>'додаток 3'!J140</f>
        <v>0</v>
      </c>
      <c r="K57" s="170">
        <f>'додаток 3'!K140</f>
        <v>0</v>
      </c>
      <c r="L57" s="170">
        <f>'додаток 3'!L140</f>
        <v>0</v>
      </c>
      <c r="M57" s="170">
        <f>'додаток 3'!M140</f>
        <v>0</v>
      </c>
      <c r="N57" s="77">
        <f>C57+H57</f>
        <v>40000</v>
      </c>
      <c r="O57" s="203">
        <f t="shared" si="3"/>
        <v>40000</v>
      </c>
    </row>
    <row r="58" spans="1:15" ht="31.5" customHeight="1">
      <c r="A58" s="200" t="s">
        <v>255</v>
      </c>
      <c r="B58" s="226" t="s">
        <v>313</v>
      </c>
      <c r="C58" s="78">
        <f t="shared" si="6"/>
        <v>40000</v>
      </c>
      <c r="D58" s="170">
        <f>'додаток 3'!D141</f>
        <v>40000</v>
      </c>
      <c r="E58" s="170">
        <f>'додаток 3'!E141</f>
        <v>0</v>
      </c>
      <c r="F58" s="170">
        <f>'додаток 3'!F141</f>
        <v>0</v>
      </c>
      <c r="G58" s="170">
        <f>'додаток 3'!G141</f>
        <v>0</v>
      </c>
      <c r="H58" s="170">
        <f>'додаток 3'!H141</f>
        <v>0</v>
      </c>
      <c r="I58" s="170">
        <f>'додаток 3'!I141</f>
        <v>0</v>
      </c>
      <c r="J58" s="170">
        <f>'додаток 3'!J141</f>
        <v>0</v>
      </c>
      <c r="K58" s="170">
        <f>'додаток 3'!K141</f>
        <v>0</v>
      </c>
      <c r="L58" s="170">
        <f>'додаток 3'!L141</f>
        <v>0</v>
      </c>
      <c r="M58" s="170">
        <f>'додаток 3'!M141</f>
        <v>0</v>
      </c>
      <c r="N58" s="77">
        <f>C58+H58</f>
        <v>40000</v>
      </c>
      <c r="O58" s="203">
        <f t="shared" si="3"/>
        <v>40000</v>
      </c>
    </row>
    <row r="59" spans="1:15" s="40" customFormat="1" ht="62.25" customHeight="1">
      <c r="A59" s="106">
        <v>170000</v>
      </c>
      <c r="B59" s="217" t="s">
        <v>122</v>
      </c>
      <c r="C59" s="122">
        <f t="shared" si="6"/>
        <v>0</v>
      </c>
      <c r="D59" s="124">
        <f aca="true" t="shared" si="9" ref="D59:M59">SUM(D60:D60)</f>
        <v>0</v>
      </c>
      <c r="E59" s="124">
        <f t="shared" si="9"/>
        <v>0</v>
      </c>
      <c r="F59" s="124">
        <f t="shared" si="9"/>
        <v>0</v>
      </c>
      <c r="G59" s="124">
        <f t="shared" si="9"/>
        <v>0</v>
      </c>
      <c r="H59" s="124">
        <f>SUM(I59,L59)</f>
        <v>21774300</v>
      </c>
      <c r="I59" s="124">
        <f>I60</f>
        <v>21774300</v>
      </c>
      <c r="J59" s="124">
        <f t="shared" si="9"/>
        <v>0</v>
      </c>
      <c r="K59" s="124">
        <f t="shared" si="9"/>
        <v>0</v>
      </c>
      <c r="L59" s="124">
        <f t="shared" si="9"/>
        <v>0</v>
      </c>
      <c r="M59" s="124">
        <f t="shared" si="9"/>
        <v>0</v>
      </c>
      <c r="N59" s="123">
        <f t="shared" si="2"/>
        <v>21774300</v>
      </c>
      <c r="O59" s="203">
        <f t="shared" si="3"/>
        <v>21774300</v>
      </c>
    </row>
    <row r="60" spans="1:15" ht="63">
      <c r="A60" s="107">
        <v>170703</v>
      </c>
      <c r="B60" s="224" t="s">
        <v>269</v>
      </c>
      <c r="C60" s="78">
        <f t="shared" si="6"/>
        <v>0</v>
      </c>
      <c r="D60" s="79">
        <f>'додаток 3'!D150</f>
        <v>0</v>
      </c>
      <c r="E60" s="79">
        <f>'додаток 3'!E150</f>
        <v>0</v>
      </c>
      <c r="F60" s="79">
        <f>'додаток 3'!F150</f>
        <v>0</v>
      </c>
      <c r="G60" s="79">
        <f>'додаток 3'!G150</f>
        <v>0</v>
      </c>
      <c r="H60" s="79">
        <f>'додаток 3'!H150</f>
        <v>21774300</v>
      </c>
      <c r="I60" s="79">
        <f>'додаток 3'!I150</f>
        <v>21774300</v>
      </c>
      <c r="J60" s="79">
        <f>'додаток 3'!J150</f>
        <v>0</v>
      </c>
      <c r="K60" s="79">
        <f>'додаток 3'!K150</f>
        <v>0</v>
      </c>
      <c r="L60" s="79">
        <f>'додаток 3'!L150</f>
        <v>0</v>
      </c>
      <c r="M60" s="79">
        <f>'додаток 3'!M150</f>
        <v>0</v>
      </c>
      <c r="N60" s="77">
        <f t="shared" si="2"/>
        <v>21774300</v>
      </c>
      <c r="O60" s="203">
        <f t="shared" si="3"/>
        <v>21774300</v>
      </c>
    </row>
    <row r="61" spans="1:15" ht="36" customHeight="1">
      <c r="A61" s="175">
        <v>180000</v>
      </c>
      <c r="B61" s="227" t="s">
        <v>291</v>
      </c>
      <c r="C61" s="122">
        <f t="shared" si="6"/>
        <v>120000</v>
      </c>
      <c r="D61" s="122">
        <f>D62</f>
        <v>120000</v>
      </c>
      <c r="E61" s="122">
        <f aca="true" t="shared" si="10" ref="E61:M61">E62</f>
        <v>0</v>
      </c>
      <c r="F61" s="122">
        <f t="shared" si="10"/>
        <v>0</v>
      </c>
      <c r="G61" s="122">
        <f t="shared" si="10"/>
        <v>0</v>
      </c>
      <c r="H61" s="122">
        <f t="shared" si="10"/>
        <v>0</v>
      </c>
      <c r="I61" s="122">
        <f t="shared" si="10"/>
        <v>0</v>
      </c>
      <c r="J61" s="122">
        <f t="shared" si="10"/>
        <v>0</v>
      </c>
      <c r="K61" s="122">
        <f t="shared" si="10"/>
        <v>0</v>
      </c>
      <c r="L61" s="122">
        <f t="shared" si="10"/>
        <v>0</v>
      </c>
      <c r="M61" s="122">
        <f t="shared" si="10"/>
        <v>0</v>
      </c>
      <c r="N61" s="122">
        <f>C61+H61</f>
        <v>120000</v>
      </c>
      <c r="O61" s="203">
        <f t="shared" si="3"/>
        <v>120000</v>
      </c>
    </row>
    <row r="62" spans="1:15" ht="33" customHeight="1">
      <c r="A62" s="201" t="s">
        <v>288</v>
      </c>
      <c r="B62" s="228" t="s">
        <v>289</v>
      </c>
      <c r="C62" s="78">
        <f t="shared" si="6"/>
        <v>120000</v>
      </c>
      <c r="D62" s="79">
        <f>D63+D64</f>
        <v>120000</v>
      </c>
      <c r="E62" s="79">
        <f>'додаток 3'!E15</f>
        <v>0</v>
      </c>
      <c r="F62" s="79">
        <f>'додаток 3'!F15</f>
        <v>0</v>
      </c>
      <c r="G62" s="79">
        <f>'додаток 3'!G15</f>
        <v>0</v>
      </c>
      <c r="H62" s="79">
        <f>'додаток 3'!H15</f>
        <v>0</v>
      </c>
      <c r="I62" s="79">
        <f>'додаток 3'!I15</f>
        <v>0</v>
      </c>
      <c r="J62" s="79">
        <f>'додаток 3'!J15</f>
        <v>0</v>
      </c>
      <c r="K62" s="79">
        <f>'додаток 3'!K15</f>
        <v>0</v>
      </c>
      <c r="L62" s="79">
        <f>'додаток 3'!L15</f>
        <v>0</v>
      </c>
      <c r="M62" s="79">
        <f>'додаток 3'!M15</f>
        <v>0</v>
      </c>
      <c r="N62" s="77">
        <f>C62+H62</f>
        <v>120000</v>
      </c>
      <c r="O62" s="203">
        <f t="shared" si="3"/>
        <v>120000</v>
      </c>
    </row>
    <row r="63" spans="1:15" ht="63" customHeight="1">
      <c r="A63" s="201" t="s">
        <v>255</v>
      </c>
      <c r="B63" s="218" t="s">
        <v>303</v>
      </c>
      <c r="C63" s="78">
        <f t="shared" si="6"/>
        <v>100000</v>
      </c>
      <c r="D63" s="79">
        <f>'додаток 3'!D152</f>
        <v>100000</v>
      </c>
      <c r="E63" s="79"/>
      <c r="F63" s="79"/>
      <c r="G63" s="79"/>
      <c r="H63" s="79"/>
      <c r="I63" s="79"/>
      <c r="J63" s="79"/>
      <c r="K63" s="79"/>
      <c r="L63" s="79"/>
      <c r="M63" s="79"/>
      <c r="N63" s="77">
        <f>C63+H63</f>
        <v>100000</v>
      </c>
      <c r="O63" s="203">
        <f t="shared" si="3"/>
        <v>100000</v>
      </c>
    </row>
    <row r="64" spans="1:15" ht="46.5" customHeight="1">
      <c r="A64" s="201"/>
      <c r="B64" s="228" t="s">
        <v>290</v>
      </c>
      <c r="C64" s="78">
        <f t="shared" si="6"/>
        <v>20000</v>
      </c>
      <c r="D64" s="79">
        <f>'додаток 3'!D16</f>
        <v>20000</v>
      </c>
      <c r="E64" s="79">
        <f>'додаток 3'!E16</f>
        <v>0</v>
      </c>
      <c r="F64" s="79">
        <f>'додаток 3'!F16</f>
        <v>0</v>
      </c>
      <c r="G64" s="79">
        <f>'додаток 3'!G16</f>
        <v>0</v>
      </c>
      <c r="H64" s="79">
        <f>'додаток 3'!H16</f>
        <v>0</v>
      </c>
      <c r="I64" s="79">
        <f>'додаток 3'!I16</f>
        <v>0</v>
      </c>
      <c r="J64" s="79">
        <f>'додаток 3'!J16</f>
        <v>0</v>
      </c>
      <c r="K64" s="79">
        <f>'додаток 3'!K16</f>
        <v>0</v>
      </c>
      <c r="L64" s="79">
        <f>'додаток 3'!L16</f>
        <v>0</v>
      </c>
      <c r="M64" s="79">
        <f>'додаток 3'!M16</f>
        <v>0</v>
      </c>
      <c r="N64" s="77">
        <f>C64+H64</f>
        <v>20000</v>
      </c>
      <c r="O64" s="203">
        <f t="shared" si="3"/>
        <v>20000</v>
      </c>
    </row>
    <row r="65" spans="1:15" s="41" customFormat="1" ht="47.25">
      <c r="A65" s="106" t="s">
        <v>187</v>
      </c>
      <c r="B65" s="217" t="s">
        <v>188</v>
      </c>
      <c r="C65" s="122">
        <f t="shared" si="6"/>
        <v>0</v>
      </c>
      <c r="D65" s="125"/>
      <c r="E65" s="124"/>
      <c r="F65" s="124"/>
      <c r="G65" s="124"/>
      <c r="H65" s="124">
        <f>SUM(I65,L65)</f>
        <v>138100</v>
      </c>
      <c r="I65" s="124">
        <f>I66</f>
        <v>34927</v>
      </c>
      <c r="J65" s="124">
        <f>J66</f>
        <v>0</v>
      </c>
      <c r="K65" s="124">
        <f>K66</f>
        <v>0</v>
      </c>
      <c r="L65" s="124">
        <f>L66</f>
        <v>103173</v>
      </c>
      <c r="M65" s="124">
        <f>M66</f>
        <v>0</v>
      </c>
      <c r="N65" s="123">
        <f t="shared" si="2"/>
        <v>138100</v>
      </c>
      <c r="O65" s="203">
        <f t="shared" si="3"/>
        <v>138100</v>
      </c>
    </row>
    <row r="66" spans="1:15" ht="31.5">
      <c r="A66" s="108" t="s">
        <v>186</v>
      </c>
      <c r="B66" s="224" t="s">
        <v>190</v>
      </c>
      <c r="C66" s="78">
        <f>'додаток 3'!C142</f>
        <v>0</v>
      </c>
      <c r="D66" s="78">
        <f>'додаток 3'!D142</f>
        <v>0</v>
      </c>
      <c r="E66" s="78">
        <f>'додаток 3'!E142</f>
        <v>0</v>
      </c>
      <c r="F66" s="78">
        <f>'додаток 3'!F142</f>
        <v>0</v>
      </c>
      <c r="G66" s="78">
        <f>'додаток 3'!G142</f>
        <v>0</v>
      </c>
      <c r="H66" s="78">
        <f>'додаток 3'!H142</f>
        <v>138100</v>
      </c>
      <c r="I66" s="170">
        <f>'додаток 3'!I142</f>
        <v>34927</v>
      </c>
      <c r="J66" s="170">
        <f>'додаток 3'!J142</f>
        <v>0</v>
      </c>
      <c r="K66" s="170">
        <f>'додаток 3'!K142</f>
        <v>0</v>
      </c>
      <c r="L66" s="170">
        <f>'додаток 3'!L142</f>
        <v>103173</v>
      </c>
      <c r="M66" s="78">
        <f>'додаток 3'!M142</f>
        <v>0</v>
      </c>
      <c r="N66" s="77">
        <f t="shared" si="2"/>
        <v>138100</v>
      </c>
      <c r="O66" s="203">
        <f t="shared" si="3"/>
        <v>138100</v>
      </c>
    </row>
    <row r="67" spans="1:15" s="41" customFormat="1" ht="47.25">
      <c r="A67" s="106">
        <v>210000</v>
      </c>
      <c r="B67" s="217" t="s">
        <v>189</v>
      </c>
      <c r="C67" s="122">
        <f>D67+G67</f>
        <v>696200</v>
      </c>
      <c r="D67" s="124">
        <f>SUM(D68:D68)</f>
        <v>696200</v>
      </c>
      <c r="E67" s="124">
        <f>SUM(E68:E68)</f>
        <v>0</v>
      </c>
      <c r="F67" s="124">
        <f>SUM(F68:F68)</f>
        <v>0</v>
      </c>
      <c r="G67" s="124">
        <f>SUM(G68:G68)</f>
        <v>0</v>
      </c>
      <c r="H67" s="122">
        <f>SUM(I67,L67)</f>
        <v>0</v>
      </c>
      <c r="I67" s="124">
        <f>SUM(I68:I68)</f>
        <v>0</v>
      </c>
      <c r="J67" s="124">
        <f>SUM(J68:J68)</f>
        <v>0</v>
      </c>
      <c r="K67" s="124">
        <f>SUM(K68:K68)</f>
        <v>0</v>
      </c>
      <c r="L67" s="124">
        <f>SUM(L68:L68)</f>
        <v>0</v>
      </c>
      <c r="M67" s="124">
        <f>SUM(M68:M68)</f>
        <v>0</v>
      </c>
      <c r="N67" s="123">
        <f t="shared" si="2"/>
        <v>696200</v>
      </c>
      <c r="O67" s="203">
        <f t="shared" si="3"/>
        <v>696200</v>
      </c>
    </row>
    <row r="68" spans="1:15" ht="30">
      <c r="A68" s="107">
        <v>210110</v>
      </c>
      <c r="B68" s="218" t="s">
        <v>82</v>
      </c>
      <c r="C68" s="78">
        <f>D68+G68</f>
        <v>696200</v>
      </c>
      <c r="D68" s="79">
        <f>'додаток 3'!D145</f>
        <v>696200</v>
      </c>
      <c r="E68" s="79">
        <f>'додаток 3'!E145</f>
        <v>0</v>
      </c>
      <c r="F68" s="79">
        <f>'додаток 3'!F145</f>
        <v>0</v>
      </c>
      <c r="G68" s="79">
        <f>'додаток 3'!G145</f>
        <v>0</v>
      </c>
      <c r="H68" s="79">
        <f>'додаток 3'!H145</f>
        <v>0</v>
      </c>
      <c r="I68" s="79">
        <f>'додаток 3'!I145</f>
        <v>0</v>
      </c>
      <c r="J68" s="79">
        <f>'додаток 3'!J145</f>
        <v>0</v>
      </c>
      <c r="K68" s="79">
        <f>'додаток 3'!K145</f>
        <v>0</v>
      </c>
      <c r="L68" s="79">
        <f>'додаток 3'!L145</f>
        <v>0</v>
      </c>
      <c r="M68" s="79">
        <f>'додаток 3'!M145</f>
        <v>0</v>
      </c>
      <c r="N68" s="77">
        <f t="shared" si="2"/>
        <v>696200</v>
      </c>
      <c r="O68" s="203">
        <f t="shared" si="3"/>
        <v>696200</v>
      </c>
    </row>
    <row r="69" spans="1:15" s="41" customFormat="1" ht="15.75">
      <c r="A69" s="106">
        <v>240000</v>
      </c>
      <c r="B69" s="217" t="s">
        <v>4</v>
      </c>
      <c r="C69" s="122">
        <f aca="true" t="shared" si="11" ref="C69:C88">D69+G69</f>
        <v>0</v>
      </c>
      <c r="D69" s="124">
        <f>SUM(D70:D73)</f>
        <v>0</v>
      </c>
      <c r="E69" s="124">
        <f>SUM(E70:E73)</f>
        <v>0</v>
      </c>
      <c r="F69" s="124">
        <f>SUM(F70:F73)</f>
        <v>0</v>
      </c>
      <c r="G69" s="124">
        <f>SUM(G70:G73)</f>
        <v>0</v>
      </c>
      <c r="H69" s="122">
        <f>SUM(I69,L69)</f>
        <v>861400</v>
      </c>
      <c r="I69" s="124">
        <f>I70+I71+I72+I73</f>
        <v>289300</v>
      </c>
      <c r="J69" s="124">
        <f>J70+J71+J72+J73</f>
        <v>0</v>
      </c>
      <c r="K69" s="124">
        <f>K70+K71+K72+K73</f>
        <v>0</v>
      </c>
      <c r="L69" s="124">
        <f>L70+L71+L72+L73</f>
        <v>572100</v>
      </c>
      <c r="M69" s="124">
        <f>M70+M71+M72+M73</f>
        <v>0</v>
      </c>
      <c r="N69" s="123">
        <f t="shared" si="2"/>
        <v>861400</v>
      </c>
      <c r="O69" s="203">
        <f t="shared" si="3"/>
        <v>861400</v>
      </c>
    </row>
    <row r="70" spans="1:15" ht="36" customHeight="1">
      <c r="A70" s="110">
        <v>240601</v>
      </c>
      <c r="B70" s="218" t="s">
        <v>5</v>
      </c>
      <c r="C70" s="78">
        <f t="shared" si="11"/>
        <v>0</v>
      </c>
      <c r="D70" s="79">
        <f>'додаток 3'!D156</f>
        <v>0</v>
      </c>
      <c r="E70" s="79"/>
      <c r="F70" s="79"/>
      <c r="G70" s="79"/>
      <c r="H70" s="78">
        <f>SUM(I70,L70)</f>
        <v>272100</v>
      </c>
      <c r="I70" s="79">
        <f>'додаток 3'!I156</f>
        <v>0</v>
      </c>
      <c r="J70" s="79">
        <f>'додаток 3'!J156</f>
        <v>0</v>
      </c>
      <c r="K70" s="79">
        <f>'додаток 3'!K156</f>
        <v>0</v>
      </c>
      <c r="L70" s="79">
        <f>'додаток 3'!L156</f>
        <v>272100</v>
      </c>
      <c r="M70" s="79">
        <f>'додаток 3'!M156</f>
        <v>0</v>
      </c>
      <c r="N70" s="77">
        <f aca="true" t="shared" si="12" ref="N70:N102">H70+C70</f>
        <v>272100</v>
      </c>
      <c r="O70" s="203">
        <f t="shared" si="3"/>
        <v>272100</v>
      </c>
    </row>
    <row r="71" spans="1:15" ht="15.75">
      <c r="A71" s="107">
        <v>240602</v>
      </c>
      <c r="B71" s="218" t="s">
        <v>6</v>
      </c>
      <c r="C71" s="78">
        <f t="shared" si="11"/>
        <v>0</v>
      </c>
      <c r="D71" s="79"/>
      <c r="E71" s="79"/>
      <c r="F71" s="79"/>
      <c r="G71" s="79"/>
      <c r="H71" s="126">
        <f>'додаток 3'!H157</f>
        <v>200000</v>
      </c>
      <c r="I71" s="79">
        <f>'додаток 3'!I157</f>
        <v>0</v>
      </c>
      <c r="J71" s="79">
        <f>'додаток 3'!J157</f>
        <v>0</v>
      </c>
      <c r="K71" s="79">
        <f>'додаток 3'!K157</f>
        <v>0</v>
      </c>
      <c r="L71" s="79">
        <f>'додаток 3'!L157</f>
        <v>200000</v>
      </c>
      <c r="M71" s="79">
        <f>'додаток 3'!M157</f>
        <v>0</v>
      </c>
      <c r="N71" s="77">
        <f t="shared" si="12"/>
        <v>200000</v>
      </c>
      <c r="O71" s="203">
        <f t="shared" si="3"/>
        <v>200000</v>
      </c>
    </row>
    <row r="72" spans="1:15" ht="45">
      <c r="A72" s="107">
        <v>240603</v>
      </c>
      <c r="B72" s="218" t="s">
        <v>96</v>
      </c>
      <c r="C72" s="78">
        <f t="shared" si="11"/>
        <v>0</v>
      </c>
      <c r="D72" s="79"/>
      <c r="E72" s="79"/>
      <c r="F72" s="79"/>
      <c r="G72" s="79"/>
      <c r="H72" s="78">
        <f>'додаток 3'!H158</f>
        <v>100000</v>
      </c>
      <c r="I72" s="78">
        <f>'додаток 3'!I158</f>
        <v>0</v>
      </c>
      <c r="J72" s="78">
        <f>'додаток 3'!J158</f>
        <v>0</v>
      </c>
      <c r="K72" s="78">
        <f>'додаток 3'!K158</f>
        <v>0</v>
      </c>
      <c r="L72" s="76">
        <f>'додаток 3'!L158</f>
        <v>100000</v>
      </c>
      <c r="M72" s="78">
        <f>'додаток 3'!M158</f>
        <v>0</v>
      </c>
      <c r="N72" s="77">
        <f t="shared" si="12"/>
        <v>100000</v>
      </c>
      <c r="O72" s="203">
        <f t="shared" si="3"/>
        <v>100000</v>
      </c>
    </row>
    <row r="73" spans="1:15" ht="45">
      <c r="A73" s="107">
        <v>240604</v>
      </c>
      <c r="B73" s="218" t="s">
        <v>7</v>
      </c>
      <c r="C73" s="78">
        <f t="shared" si="11"/>
        <v>0</v>
      </c>
      <c r="D73" s="79">
        <f>'додаток 3'!D148</f>
        <v>0</v>
      </c>
      <c r="E73" s="79">
        <f>'додаток 3'!E148</f>
        <v>0</v>
      </c>
      <c r="F73" s="79">
        <f>'додаток 3'!F148</f>
        <v>0</v>
      </c>
      <c r="G73" s="79">
        <f>'додаток 3'!G148</f>
        <v>0</v>
      </c>
      <c r="H73" s="126">
        <f>'додаток 3'!H148</f>
        <v>289300</v>
      </c>
      <c r="I73" s="79">
        <f>'додаток 3'!I148</f>
        <v>289300</v>
      </c>
      <c r="J73" s="79">
        <f>'додаток 3'!J148</f>
        <v>0</v>
      </c>
      <c r="K73" s="79">
        <f>'додаток 3'!K148</f>
        <v>0</v>
      </c>
      <c r="L73" s="79">
        <f>'додаток 3'!L148</f>
        <v>0</v>
      </c>
      <c r="M73" s="79">
        <f>'додаток 3'!M148</f>
        <v>0</v>
      </c>
      <c r="N73" s="77">
        <f t="shared" si="12"/>
        <v>289300</v>
      </c>
      <c r="O73" s="203">
        <f t="shared" si="3"/>
        <v>289300</v>
      </c>
    </row>
    <row r="74" spans="1:15" s="41" customFormat="1" ht="31.5">
      <c r="A74" s="106" t="s">
        <v>128</v>
      </c>
      <c r="B74" s="217" t="s">
        <v>8</v>
      </c>
      <c r="C74" s="122">
        <f aca="true" t="shared" si="13" ref="C74:N74">C75+C76+C78+C84+C87+C88</f>
        <v>21366200</v>
      </c>
      <c r="D74" s="122">
        <f t="shared" si="13"/>
        <v>376300</v>
      </c>
      <c r="E74" s="122">
        <f t="shared" si="13"/>
        <v>85800</v>
      </c>
      <c r="F74" s="122">
        <f t="shared" si="13"/>
        <v>3300</v>
      </c>
      <c r="G74" s="122">
        <f t="shared" si="13"/>
        <v>20678400</v>
      </c>
      <c r="H74" s="122">
        <f t="shared" si="13"/>
        <v>-18565838</v>
      </c>
      <c r="I74" s="122">
        <f t="shared" si="13"/>
        <v>0</v>
      </c>
      <c r="J74" s="122">
        <f t="shared" si="13"/>
        <v>0</v>
      </c>
      <c r="K74" s="122">
        <f t="shared" si="13"/>
        <v>0</v>
      </c>
      <c r="L74" s="122">
        <f t="shared" si="13"/>
        <v>0</v>
      </c>
      <c r="M74" s="122">
        <f t="shared" si="13"/>
        <v>-18565838</v>
      </c>
      <c r="N74" s="122">
        <f t="shared" si="13"/>
        <v>2800362</v>
      </c>
      <c r="O74" s="203">
        <f t="shared" si="3"/>
        <v>2800362</v>
      </c>
    </row>
    <row r="75" spans="1:15" ht="15.75">
      <c r="A75" s="109" t="s">
        <v>130</v>
      </c>
      <c r="B75" s="229" t="s">
        <v>129</v>
      </c>
      <c r="C75" s="78">
        <f>'додаток 3'!C159</f>
        <v>311500</v>
      </c>
      <c r="D75" s="78">
        <f>'додаток 3'!D159</f>
        <v>0</v>
      </c>
      <c r="E75" s="78">
        <f>'додаток 3'!E159</f>
        <v>0</v>
      </c>
      <c r="F75" s="78">
        <f>'додаток 3'!F159</f>
        <v>0</v>
      </c>
      <c r="G75" s="78">
        <f>'додаток 3'!G159</f>
        <v>0</v>
      </c>
      <c r="H75" s="78">
        <f>'додаток 3'!H159</f>
        <v>0</v>
      </c>
      <c r="I75" s="78">
        <f>'додаток 3'!I159</f>
        <v>0</v>
      </c>
      <c r="J75" s="78">
        <f>'додаток 3'!J159</f>
        <v>0</v>
      </c>
      <c r="K75" s="78">
        <f>'додаток 3'!K159</f>
        <v>0</v>
      </c>
      <c r="L75" s="78">
        <f>'додаток 3'!L159</f>
        <v>0</v>
      </c>
      <c r="M75" s="78">
        <f>'додаток 3'!M159</f>
        <v>0</v>
      </c>
      <c r="N75" s="77">
        <f t="shared" si="12"/>
        <v>311500</v>
      </c>
      <c r="O75" s="203">
        <f t="shared" si="3"/>
        <v>311500</v>
      </c>
    </row>
    <row r="76" spans="1:15" ht="63">
      <c r="A76" s="108" t="s">
        <v>282</v>
      </c>
      <c r="B76" s="230" t="s">
        <v>283</v>
      </c>
      <c r="C76" s="78">
        <f>D76+G76</f>
        <v>20074600</v>
      </c>
      <c r="D76" s="78">
        <f>'додаток 3'!D165</f>
        <v>0</v>
      </c>
      <c r="E76" s="78">
        <f>'додаток 3'!E165</f>
        <v>0</v>
      </c>
      <c r="F76" s="78">
        <f>'додаток 3'!F165</f>
        <v>0</v>
      </c>
      <c r="G76" s="170">
        <f>'додаток 3'!G165</f>
        <v>20074600</v>
      </c>
      <c r="H76" s="78">
        <f>'додаток 3'!H165</f>
        <v>0</v>
      </c>
      <c r="I76" s="78">
        <f>'додаток 3'!I165</f>
        <v>0</v>
      </c>
      <c r="J76" s="78">
        <f>'додаток 3'!J165</f>
        <v>0</v>
      </c>
      <c r="K76" s="78">
        <f>'додаток 3'!K165</f>
        <v>0</v>
      </c>
      <c r="L76" s="78">
        <f>'додаток 3'!L165</f>
        <v>0</v>
      </c>
      <c r="M76" s="78">
        <f>'додаток 3'!M165</f>
        <v>0</v>
      </c>
      <c r="N76" s="77">
        <f t="shared" si="12"/>
        <v>20074600</v>
      </c>
      <c r="O76" s="203">
        <f t="shared" si="3"/>
        <v>20074600</v>
      </c>
    </row>
    <row r="77" spans="1:15" ht="31.5">
      <c r="A77" s="108" t="s">
        <v>255</v>
      </c>
      <c r="B77" s="230" t="s">
        <v>339</v>
      </c>
      <c r="C77" s="78">
        <f>D77+G77</f>
        <v>500000</v>
      </c>
      <c r="D77" s="78">
        <f>'додаток 3'!D166</f>
        <v>0</v>
      </c>
      <c r="E77" s="78">
        <f>'додаток 3'!E166</f>
        <v>0</v>
      </c>
      <c r="F77" s="78">
        <f>'додаток 3'!F166</f>
        <v>0</v>
      </c>
      <c r="G77" s="170">
        <f>'додаток 3'!G166</f>
        <v>500000</v>
      </c>
      <c r="H77" s="78">
        <f>'додаток 3'!H166</f>
        <v>0</v>
      </c>
      <c r="I77" s="78">
        <f>'додаток 3'!I166</f>
        <v>0</v>
      </c>
      <c r="J77" s="78">
        <f>'додаток 3'!J166</f>
        <v>0</v>
      </c>
      <c r="K77" s="78">
        <f>'додаток 3'!K166</f>
        <v>0</v>
      </c>
      <c r="L77" s="78">
        <f>'додаток 3'!L166</f>
        <v>0</v>
      </c>
      <c r="M77" s="78">
        <f>'додаток 3'!M166</f>
        <v>0</v>
      </c>
      <c r="N77" s="77">
        <f t="shared" si="12"/>
        <v>500000</v>
      </c>
      <c r="O77" s="203">
        <f t="shared" si="3"/>
        <v>500000</v>
      </c>
    </row>
    <row r="78" spans="1:15" ht="15.75">
      <c r="A78" s="109" t="s">
        <v>51</v>
      </c>
      <c r="B78" s="229" t="s">
        <v>133</v>
      </c>
      <c r="C78" s="78">
        <f>D78+G78</f>
        <v>813100</v>
      </c>
      <c r="D78" s="170">
        <f>D79+D80+D81+D82</f>
        <v>209300</v>
      </c>
      <c r="E78" s="170">
        <f aca="true" t="shared" si="14" ref="E78:M78">E79+E80+E81+E82</f>
        <v>85800</v>
      </c>
      <c r="F78" s="170">
        <f t="shared" si="14"/>
        <v>3300</v>
      </c>
      <c r="G78" s="170">
        <f t="shared" si="14"/>
        <v>603800</v>
      </c>
      <c r="H78" s="170">
        <f t="shared" si="14"/>
        <v>0</v>
      </c>
      <c r="I78" s="170">
        <f t="shared" si="14"/>
        <v>0</v>
      </c>
      <c r="J78" s="170">
        <f t="shared" si="14"/>
        <v>0</v>
      </c>
      <c r="K78" s="170">
        <f t="shared" si="14"/>
        <v>0</v>
      </c>
      <c r="L78" s="170">
        <f t="shared" si="14"/>
        <v>0</v>
      </c>
      <c r="M78" s="170">
        <f t="shared" si="14"/>
        <v>0</v>
      </c>
      <c r="N78" s="77">
        <f t="shared" si="12"/>
        <v>813100</v>
      </c>
      <c r="O78" s="203">
        <f>C78+H78</f>
        <v>813100</v>
      </c>
    </row>
    <row r="79" spans="1:15" ht="45">
      <c r="A79" s="107"/>
      <c r="B79" s="229" t="s">
        <v>150</v>
      </c>
      <c r="C79" s="78">
        <f t="shared" si="11"/>
        <v>139300</v>
      </c>
      <c r="D79" s="79">
        <f>'додаток 3'!D13</f>
        <v>139300</v>
      </c>
      <c r="E79" s="79">
        <f>'додаток 3'!E13</f>
        <v>85800</v>
      </c>
      <c r="F79" s="79">
        <f>'додаток 3'!F13</f>
        <v>3300</v>
      </c>
      <c r="G79" s="79">
        <f>'додаток 3'!G13</f>
        <v>0</v>
      </c>
      <c r="H79" s="79">
        <f>'додаток 3'!H13</f>
        <v>0</v>
      </c>
      <c r="I79" s="79">
        <f>'додаток 3'!I13</f>
        <v>0</v>
      </c>
      <c r="J79" s="79">
        <f>'додаток 3'!J13</f>
        <v>0</v>
      </c>
      <c r="K79" s="79">
        <f>'додаток 3'!K13</f>
        <v>0</v>
      </c>
      <c r="L79" s="79">
        <f>'додаток 3'!L13</f>
        <v>0</v>
      </c>
      <c r="M79" s="79">
        <f>'додаток 3'!M13</f>
        <v>0</v>
      </c>
      <c r="N79" s="77">
        <f t="shared" si="12"/>
        <v>139300</v>
      </c>
      <c r="O79" s="203">
        <f aca="true" t="shared" si="15" ref="O79:O105">C79+H79</f>
        <v>139300</v>
      </c>
    </row>
    <row r="80" spans="1:15" ht="34.5" customHeight="1">
      <c r="A80" s="107"/>
      <c r="B80" s="226" t="s">
        <v>297</v>
      </c>
      <c r="C80" s="78">
        <f t="shared" si="11"/>
        <v>50000</v>
      </c>
      <c r="D80" s="76">
        <f>'додаток 3'!D11</f>
        <v>50000</v>
      </c>
      <c r="E80" s="76">
        <f>'додаток 3'!E11</f>
        <v>0</v>
      </c>
      <c r="F80" s="76">
        <f>'додаток 3'!F11</f>
        <v>0</v>
      </c>
      <c r="G80" s="76">
        <f>'додаток 3'!G11</f>
        <v>0</v>
      </c>
      <c r="H80" s="76">
        <f>'додаток 3'!H11</f>
        <v>0</v>
      </c>
      <c r="I80" s="76">
        <f>'додаток 3'!I11</f>
        <v>0</v>
      </c>
      <c r="J80" s="76">
        <f>'додаток 3'!J11</f>
        <v>0</v>
      </c>
      <c r="K80" s="76">
        <f>'додаток 3'!K11</f>
        <v>0</v>
      </c>
      <c r="L80" s="76">
        <f>'додаток 3'!L11</f>
        <v>0</v>
      </c>
      <c r="M80" s="76">
        <f>'додаток 3'!M11</f>
        <v>0</v>
      </c>
      <c r="N80" s="77">
        <f t="shared" si="12"/>
        <v>50000</v>
      </c>
      <c r="O80" s="203">
        <f t="shared" si="15"/>
        <v>50000</v>
      </c>
    </row>
    <row r="81" spans="1:15" ht="75">
      <c r="A81" s="107"/>
      <c r="B81" s="218" t="s">
        <v>305</v>
      </c>
      <c r="C81" s="78">
        <f t="shared" si="11"/>
        <v>20000</v>
      </c>
      <c r="D81" s="76">
        <f>'додаток 3'!D127</f>
        <v>20000</v>
      </c>
      <c r="E81" s="76"/>
      <c r="F81" s="76"/>
      <c r="G81" s="76"/>
      <c r="H81" s="76"/>
      <c r="I81" s="76"/>
      <c r="J81" s="76"/>
      <c r="K81" s="76"/>
      <c r="L81" s="76"/>
      <c r="M81" s="76"/>
      <c r="N81" s="77">
        <f t="shared" si="12"/>
        <v>20000</v>
      </c>
      <c r="O81" s="203">
        <f t="shared" si="15"/>
        <v>20000</v>
      </c>
    </row>
    <row r="82" spans="1:15" ht="15.75">
      <c r="A82" s="107"/>
      <c r="B82" s="218" t="s">
        <v>323</v>
      </c>
      <c r="C82" s="78">
        <f t="shared" si="11"/>
        <v>603800</v>
      </c>
      <c r="D82" s="76">
        <f>'додаток 3'!D167</f>
        <v>0</v>
      </c>
      <c r="E82" s="76">
        <f>'додаток 3'!E167</f>
        <v>0</v>
      </c>
      <c r="F82" s="76">
        <f>'додаток 3'!F167</f>
        <v>0</v>
      </c>
      <c r="G82" s="76">
        <f>'додаток 3'!G167</f>
        <v>603800</v>
      </c>
      <c r="H82" s="76">
        <f>'додаток 3'!H167</f>
        <v>0</v>
      </c>
      <c r="I82" s="76">
        <f>'додаток 3'!I167</f>
        <v>0</v>
      </c>
      <c r="J82" s="76">
        <f>'додаток 3'!J167</f>
        <v>0</v>
      </c>
      <c r="K82" s="76">
        <f>'додаток 3'!K167</f>
        <v>0</v>
      </c>
      <c r="L82" s="76">
        <f>'додаток 3'!L167</f>
        <v>0</v>
      </c>
      <c r="M82" s="76">
        <f>'додаток 3'!M167</f>
        <v>0</v>
      </c>
      <c r="N82" s="77">
        <f t="shared" si="12"/>
        <v>603800</v>
      </c>
      <c r="O82" s="203">
        <f t="shared" si="15"/>
        <v>603800</v>
      </c>
    </row>
    <row r="83" spans="1:15" ht="17.25" customHeight="1">
      <c r="A83" s="111"/>
      <c r="B83" s="231" t="s">
        <v>19</v>
      </c>
      <c r="C83" s="78">
        <f t="shared" si="11"/>
        <v>0</v>
      </c>
      <c r="D83" s="126"/>
      <c r="E83" s="126"/>
      <c r="F83" s="126"/>
      <c r="G83" s="126"/>
      <c r="H83" s="126">
        <f aca="true" t="shared" si="16" ref="H83:M83">H84</f>
        <v>-18565838</v>
      </c>
      <c r="I83" s="126">
        <f t="shared" si="16"/>
        <v>0</v>
      </c>
      <c r="J83" s="126">
        <f t="shared" si="16"/>
        <v>0</v>
      </c>
      <c r="K83" s="126">
        <f t="shared" si="16"/>
        <v>0</v>
      </c>
      <c r="L83" s="126">
        <f t="shared" si="16"/>
        <v>0</v>
      </c>
      <c r="M83" s="126">
        <f t="shared" si="16"/>
        <v>-18565838</v>
      </c>
      <c r="N83" s="77">
        <f t="shared" si="12"/>
        <v>-18565838</v>
      </c>
      <c r="O83" s="203">
        <f t="shared" si="15"/>
        <v>-18565838</v>
      </c>
    </row>
    <row r="84" spans="1:15" ht="15.75">
      <c r="A84" s="107" t="s">
        <v>123</v>
      </c>
      <c r="B84" s="229" t="s">
        <v>264</v>
      </c>
      <c r="C84" s="78">
        <f t="shared" si="11"/>
        <v>0</v>
      </c>
      <c r="D84" s="79"/>
      <c r="E84" s="79"/>
      <c r="F84" s="79"/>
      <c r="G84" s="79"/>
      <c r="H84" s="126">
        <f aca="true" t="shared" si="17" ref="H84:M84">SUM(H85:H86)</f>
        <v>-18565838</v>
      </c>
      <c r="I84" s="126">
        <f t="shared" si="17"/>
        <v>0</v>
      </c>
      <c r="J84" s="126">
        <f t="shared" si="17"/>
        <v>0</v>
      </c>
      <c r="K84" s="126">
        <f t="shared" si="17"/>
        <v>0</v>
      </c>
      <c r="L84" s="126">
        <f t="shared" si="17"/>
        <v>0</v>
      </c>
      <c r="M84" s="169">
        <f t="shared" si="17"/>
        <v>-18565838</v>
      </c>
      <c r="N84" s="77">
        <f t="shared" si="12"/>
        <v>-18565838</v>
      </c>
      <c r="O84" s="203">
        <f t="shared" si="15"/>
        <v>-18565838</v>
      </c>
    </row>
    <row r="85" spans="1:15" ht="30">
      <c r="A85" s="107"/>
      <c r="B85" s="229" t="s">
        <v>20</v>
      </c>
      <c r="C85" s="78">
        <f>'додаток 3'!C161</f>
        <v>0</v>
      </c>
      <c r="D85" s="78">
        <f>'додаток 3'!D161</f>
        <v>0</v>
      </c>
      <c r="E85" s="78">
        <f>'додаток 3'!E161</f>
        <v>0</v>
      </c>
      <c r="F85" s="78">
        <f>'додаток 3'!F161</f>
        <v>0</v>
      </c>
      <c r="G85" s="78">
        <f>'додаток 3'!G161</f>
        <v>0</v>
      </c>
      <c r="H85" s="78">
        <f>'додаток 3'!H161</f>
        <v>-18560949</v>
      </c>
      <c r="I85" s="78">
        <f>'додаток 3'!I161</f>
        <v>0</v>
      </c>
      <c r="J85" s="78">
        <f>'додаток 3'!J161</f>
        <v>0</v>
      </c>
      <c r="K85" s="78">
        <f>'додаток 3'!K161</f>
        <v>0</v>
      </c>
      <c r="L85" s="78">
        <f>'додаток 3'!L161</f>
        <v>0</v>
      </c>
      <c r="M85" s="170">
        <f>'додаток 3'!M161</f>
        <v>-18560949</v>
      </c>
      <c r="N85" s="77">
        <f t="shared" si="12"/>
        <v>-18560949</v>
      </c>
      <c r="O85" s="203">
        <f t="shared" si="15"/>
        <v>-18560949</v>
      </c>
    </row>
    <row r="86" spans="1:15" ht="15.75">
      <c r="A86" s="107"/>
      <c r="B86" s="229" t="s">
        <v>21</v>
      </c>
      <c r="C86" s="78">
        <f>'додаток 3'!C163</f>
        <v>0</v>
      </c>
      <c r="D86" s="78">
        <f>'додаток 3'!D163</f>
        <v>0</v>
      </c>
      <c r="E86" s="78">
        <f>'додаток 3'!E163</f>
        <v>0</v>
      </c>
      <c r="F86" s="78">
        <f>'додаток 3'!F163</f>
        <v>0</v>
      </c>
      <c r="G86" s="78">
        <f>'додаток 3'!G163</f>
        <v>0</v>
      </c>
      <c r="H86" s="78">
        <f>'додаток 3'!H163</f>
        <v>-4889</v>
      </c>
      <c r="I86" s="78">
        <f>'додаток 3'!I163</f>
        <v>0</v>
      </c>
      <c r="J86" s="78">
        <f>'додаток 3'!J163</f>
        <v>0</v>
      </c>
      <c r="K86" s="78">
        <f>'додаток 3'!K163</f>
        <v>0</v>
      </c>
      <c r="L86" s="78">
        <f>'додаток 3'!L163</f>
        <v>0</v>
      </c>
      <c r="M86" s="170">
        <f>'додаток 3'!M163</f>
        <v>-4889</v>
      </c>
      <c r="N86" s="77">
        <f t="shared" si="12"/>
        <v>-4889</v>
      </c>
      <c r="O86" s="203">
        <f t="shared" si="15"/>
        <v>-4889</v>
      </c>
    </row>
    <row r="87" spans="1:15" ht="75.75" customHeight="1">
      <c r="A87" s="107" t="s">
        <v>292</v>
      </c>
      <c r="B87" s="218" t="s">
        <v>293</v>
      </c>
      <c r="C87" s="78">
        <f t="shared" si="11"/>
        <v>37000</v>
      </c>
      <c r="D87" s="170">
        <f>'додаток 3'!D113</f>
        <v>37000</v>
      </c>
      <c r="E87" s="170">
        <f>'додаток 3'!E113</f>
        <v>0</v>
      </c>
      <c r="F87" s="170">
        <f>'додаток 3'!F113</f>
        <v>0</v>
      </c>
      <c r="G87" s="170">
        <f>'додаток 3'!G113</f>
        <v>0</v>
      </c>
      <c r="H87" s="170">
        <f>'додаток 3'!H113</f>
        <v>0</v>
      </c>
      <c r="I87" s="170">
        <f>'додаток 3'!I113</f>
        <v>0</v>
      </c>
      <c r="J87" s="170">
        <f>'додаток 3'!J113</f>
        <v>0</v>
      </c>
      <c r="K87" s="170">
        <f>'додаток 3'!K113</f>
        <v>0</v>
      </c>
      <c r="L87" s="170">
        <f>'додаток 3'!L113</f>
        <v>0</v>
      </c>
      <c r="M87" s="170">
        <f>'додаток 3'!M113</f>
        <v>0</v>
      </c>
      <c r="N87" s="77">
        <f t="shared" si="12"/>
        <v>37000</v>
      </c>
      <c r="O87" s="203">
        <f t="shared" si="15"/>
        <v>37000</v>
      </c>
    </row>
    <row r="88" spans="1:15" ht="67.5" customHeight="1">
      <c r="A88" s="107" t="s">
        <v>192</v>
      </c>
      <c r="B88" s="229" t="s">
        <v>193</v>
      </c>
      <c r="C88" s="78">
        <f t="shared" si="11"/>
        <v>130000</v>
      </c>
      <c r="D88" s="79">
        <f>'додаток 3'!D143</f>
        <v>130000</v>
      </c>
      <c r="E88" s="79"/>
      <c r="F88" s="79"/>
      <c r="G88" s="79"/>
      <c r="H88" s="126"/>
      <c r="I88" s="79"/>
      <c r="J88" s="79"/>
      <c r="K88" s="79"/>
      <c r="L88" s="79"/>
      <c r="M88" s="79"/>
      <c r="N88" s="77">
        <f t="shared" si="12"/>
        <v>130000</v>
      </c>
      <c r="O88" s="203">
        <f t="shared" si="15"/>
        <v>130000</v>
      </c>
    </row>
    <row r="89" spans="1:15" s="59" customFormat="1" ht="18.75">
      <c r="A89" s="106"/>
      <c r="B89" s="217" t="s">
        <v>164</v>
      </c>
      <c r="C89" s="112">
        <f>C12+C14+C15+C16+C52+C53+C54+C56+C59+C61+C65+C67+C69+C74</f>
        <v>449418470</v>
      </c>
      <c r="D89" s="112">
        <f aca="true" t="shared" si="18" ref="D89:N89">D12+D14+D15+D16+D52+D53+D54+D56+D59+D61+D65+D67+D69+D74</f>
        <v>411887366</v>
      </c>
      <c r="E89" s="112">
        <f t="shared" si="18"/>
        <v>194509236</v>
      </c>
      <c r="F89" s="112">
        <f t="shared" si="18"/>
        <v>27752350</v>
      </c>
      <c r="G89" s="112">
        <f t="shared" si="18"/>
        <v>37219604</v>
      </c>
      <c r="H89" s="112">
        <f t="shared" si="18"/>
        <v>57512220</v>
      </c>
      <c r="I89" s="112">
        <f t="shared" si="18"/>
        <v>35372647</v>
      </c>
      <c r="J89" s="112">
        <f t="shared" si="18"/>
        <v>826300</v>
      </c>
      <c r="K89" s="112">
        <f t="shared" si="18"/>
        <v>287050</v>
      </c>
      <c r="L89" s="112">
        <f t="shared" si="18"/>
        <v>40705411</v>
      </c>
      <c r="M89" s="112">
        <f t="shared" si="18"/>
        <v>20574600</v>
      </c>
      <c r="N89" s="112">
        <f t="shared" si="18"/>
        <v>506930690</v>
      </c>
      <c r="O89" s="203">
        <f t="shared" si="15"/>
        <v>506930690</v>
      </c>
    </row>
    <row r="90" spans="1:23" s="41" customFormat="1" ht="18.75">
      <c r="A90" s="106"/>
      <c r="B90" s="217" t="s">
        <v>131</v>
      </c>
      <c r="C90" s="129">
        <f>C91+C92+C93+C94+C95+C96+C97+C98+C99++C102+C103+C104</f>
        <v>652490930</v>
      </c>
      <c r="D90" s="129">
        <f>D91+D92+D93+D94+D95+D96+D97+D98+D99++D102+D103+D104</f>
        <v>652490930</v>
      </c>
      <c r="E90" s="129">
        <f aca="true" t="shared" si="19" ref="E90:N90">E91+E92+E93+E94+E95+E96+E97+E98+E99++E102+E103+E104</f>
        <v>0</v>
      </c>
      <c r="F90" s="129">
        <f t="shared" si="19"/>
        <v>0</v>
      </c>
      <c r="G90" s="129">
        <f t="shared" si="19"/>
        <v>0</v>
      </c>
      <c r="H90" s="129">
        <f t="shared" si="19"/>
        <v>71435800</v>
      </c>
      <c r="I90" s="129">
        <f t="shared" si="19"/>
        <v>70696600</v>
      </c>
      <c r="J90" s="129">
        <f t="shared" si="19"/>
        <v>0</v>
      </c>
      <c r="K90" s="129">
        <f t="shared" si="19"/>
        <v>0</v>
      </c>
      <c r="L90" s="129">
        <f t="shared" si="19"/>
        <v>739200</v>
      </c>
      <c r="M90" s="129">
        <f t="shared" si="19"/>
        <v>0</v>
      </c>
      <c r="N90" s="129">
        <f t="shared" si="19"/>
        <v>723926730</v>
      </c>
      <c r="O90" s="203">
        <f t="shared" si="15"/>
        <v>723926730</v>
      </c>
      <c r="P90" s="129">
        <f aca="true" t="shared" si="20" ref="P90:W90">P91+P92+P93+P94+P95+P96+P97+P98+P99++P102+P103</f>
        <v>0</v>
      </c>
      <c r="Q90" s="129">
        <f t="shared" si="20"/>
        <v>0</v>
      </c>
      <c r="R90" s="129">
        <f t="shared" si="20"/>
        <v>0</v>
      </c>
      <c r="S90" s="129">
        <f t="shared" si="20"/>
        <v>0</v>
      </c>
      <c r="T90" s="129">
        <f t="shared" si="20"/>
        <v>0</v>
      </c>
      <c r="U90" s="129">
        <f t="shared" si="20"/>
        <v>0</v>
      </c>
      <c r="V90" s="129">
        <f t="shared" si="20"/>
        <v>0</v>
      </c>
      <c r="W90" s="129">
        <f t="shared" si="20"/>
        <v>0</v>
      </c>
    </row>
    <row r="91" spans="1:15" ht="45.75" customHeight="1">
      <c r="A91" s="113" t="s">
        <v>268</v>
      </c>
      <c r="B91" s="232" t="s">
        <v>267</v>
      </c>
      <c r="C91" s="127">
        <f>'додаток 3'!C183</f>
        <v>14830600</v>
      </c>
      <c r="D91" s="147">
        <f>'додаток 3'!D183</f>
        <v>14830600</v>
      </c>
      <c r="E91" s="127">
        <f>'додаток 3'!E183</f>
        <v>0</v>
      </c>
      <c r="F91" s="127">
        <f>'додаток 3'!F183</f>
        <v>0</v>
      </c>
      <c r="G91" s="127">
        <f>'додаток 3'!G183</f>
        <v>0</v>
      </c>
      <c r="H91" s="127">
        <f>'додаток 3'!H183</f>
        <v>0</v>
      </c>
      <c r="I91" s="127">
        <f>'додаток 3'!I183</f>
        <v>0</v>
      </c>
      <c r="J91" s="127">
        <f>'додаток 3'!J183</f>
        <v>0</v>
      </c>
      <c r="K91" s="127">
        <f>'додаток 3'!K183</f>
        <v>0</v>
      </c>
      <c r="L91" s="127">
        <f>'додаток 3'!L183</f>
        <v>0</v>
      </c>
      <c r="M91" s="127">
        <f>'додаток 3'!M183</f>
        <v>0</v>
      </c>
      <c r="N91" s="128">
        <f t="shared" si="12"/>
        <v>14830600</v>
      </c>
      <c r="O91" s="203">
        <f t="shared" si="15"/>
        <v>14830600</v>
      </c>
    </row>
    <row r="92" spans="1:15" ht="90" customHeight="1">
      <c r="A92" s="114">
        <v>250326</v>
      </c>
      <c r="B92" s="218" t="s">
        <v>230</v>
      </c>
      <c r="C92" s="127">
        <f>'додаток 3'!C175</f>
        <v>497670200</v>
      </c>
      <c r="D92" s="147">
        <f>'додаток 3'!D175</f>
        <v>497670200</v>
      </c>
      <c r="E92" s="127">
        <f>'додаток 3'!E175</f>
        <v>0</v>
      </c>
      <c r="F92" s="127">
        <f>'додаток 3'!F175</f>
        <v>0</v>
      </c>
      <c r="G92" s="127">
        <f>'додаток 3'!G175</f>
        <v>0</v>
      </c>
      <c r="H92" s="127">
        <f>'додаток 3'!H175</f>
        <v>0</v>
      </c>
      <c r="I92" s="127">
        <f>'додаток 3'!I175</f>
        <v>0</v>
      </c>
      <c r="J92" s="127">
        <f>'додаток 3'!J175</f>
        <v>0</v>
      </c>
      <c r="K92" s="127">
        <f>'додаток 3'!K175</f>
        <v>0</v>
      </c>
      <c r="L92" s="127">
        <f>'додаток 3'!L175</f>
        <v>0</v>
      </c>
      <c r="M92" s="127">
        <f>'додаток 3'!M175</f>
        <v>0</v>
      </c>
      <c r="N92" s="128">
        <f t="shared" si="12"/>
        <v>497670200</v>
      </c>
      <c r="O92" s="203">
        <f t="shared" si="15"/>
        <v>497670200</v>
      </c>
    </row>
    <row r="93" spans="1:15" ht="120.75" customHeight="1">
      <c r="A93" s="115">
        <v>250328</v>
      </c>
      <c r="B93" s="233" t="s">
        <v>262</v>
      </c>
      <c r="C93" s="127">
        <f>'додаток 3'!C184</f>
        <v>42531900</v>
      </c>
      <c r="D93" s="147">
        <f>'додаток 3'!D184</f>
        <v>42531900</v>
      </c>
      <c r="E93" s="127">
        <f>'додаток 3'!E184</f>
        <v>0</v>
      </c>
      <c r="F93" s="127">
        <f>'додаток 3'!F184</f>
        <v>0</v>
      </c>
      <c r="G93" s="127">
        <f>'додаток 3'!G184</f>
        <v>0</v>
      </c>
      <c r="H93" s="127">
        <f>'додаток 3'!H184</f>
        <v>65696500</v>
      </c>
      <c r="I93" s="147">
        <f>'додаток 3'!I184</f>
        <v>65696500</v>
      </c>
      <c r="J93" s="127">
        <f>'додаток 3'!J184</f>
        <v>0</v>
      </c>
      <c r="K93" s="127">
        <f>'додаток 3'!K184</f>
        <v>0</v>
      </c>
      <c r="L93" s="127">
        <f>'додаток 3'!L184</f>
        <v>0</v>
      </c>
      <c r="M93" s="127">
        <f>'додаток 3'!M184</f>
        <v>0</v>
      </c>
      <c r="N93" s="128">
        <f t="shared" si="12"/>
        <v>108228400</v>
      </c>
      <c r="O93" s="203">
        <f t="shared" si="15"/>
        <v>108228400</v>
      </c>
    </row>
    <row r="94" spans="1:15" ht="216.75" customHeight="1">
      <c r="A94" s="115" t="s">
        <v>136</v>
      </c>
      <c r="B94" s="233" t="s">
        <v>275</v>
      </c>
      <c r="C94" s="127">
        <f>'додаток 3'!C185</f>
        <v>31360000</v>
      </c>
      <c r="D94" s="147">
        <f>'додаток 3'!D185</f>
        <v>31360000</v>
      </c>
      <c r="E94" s="127">
        <f>'додаток 3'!E185</f>
        <v>0</v>
      </c>
      <c r="F94" s="127">
        <f>'додаток 3'!F185</f>
        <v>0</v>
      </c>
      <c r="G94" s="127">
        <f>'додаток 3'!G185</f>
        <v>0</v>
      </c>
      <c r="H94" s="127">
        <f>'додаток 3'!H185</f>
        <v>0</v>
      </c>
      <c r="I94" s="127">
        <f>'додаток 3'!I185</f>
        <v>0</v>
      </c>
      <c r="J94" s="127">
        <f>'додаток 3'!J185</f>
        <v>0</v>
      </c>
      <c r="K94" s="127">
        <f>'додаток 3'!K185</f>
        <v>0</v>
      </c>
      <c r="L94" s="127">
        <f>'додаток 3'!L185</f>
        <v>0</v>
      </c>
      <c r="M94" s="127">
        <f>'додаток 3'!M185</f>
        <v>0</v>
      </c>
      <c r="N94" s="128">
        <f t="shared" si="12"/>
        <v>31360000</v>
      </c>
      <c r="O94" s="203">
        <f t="shared" si="15"/>
        <v>31360000</v>
      </c>
    </row>
    <row r="95" spans="1:15" ht="90">
      <c r="A95" s="115" t="s">
        <v>135</v>
      </c>
      <c r="B95" s="233" t="s">
        <v>263</v>
      </c>
      <c r="C95" s="127">
        <f>'додаток 3'!C186</f>
        <v>37079100</v>
      </c>
      <c r="D95" s="147">
        <f>'додаток 3'!D186</f>
        <v>37079100</v>
      </c>
      <c r="E95" s="127">
        <f>'додаток 3'!E186</f>
        <v>0</v>
      </c>
      <c r="F95" s="127">
        <f>'додаток 3'!F186</f>
        <v>0</v>
      </c>
      <c r="G95" s="127">
        <f>'додаток 3'!G186</f>
        <v>0</v>
      </c>
      <c r="H95" s="127">
        <f>'додаток 3'!H186</f>
        <v>0</v>
      </c>
      <c r="I95" s="127">
        <f>'додаток 3'!I186</f>
        <v>0</v>
      </c>
      <c r="J95" s="127">
        <f>'додаток 3'!J186</f>
        <v>0</v>
      </c>
      <c r="K95" s="127">
        <f>'додаток 3'!K186</f>
        <v>0</v>
      </c>
      <c r="L95" s="127">
        <f>'додаток 3'!L186</f>
        <v>0</v>
      </c>
      <c r="M95" s="127">
        <f>'додаток 3'!M186</f>
        <v>0</v>
      </c>
      <c r="N95" s="128">
        <f t="shared" si="12"/>
        <v>37079100</v>
      </c>
      <c r="O95" s="203">
        <f t="shared" si="15"/>
        <v>37079100</v>
      </c>
    </row>
    <row r="96" spans="1:15" ht="193.5" customHeight="1">
      <c r="A96" s="114" t="s">
        <v>185</v>
      </c>
      <c r="B96" s="234" t="s">
        <v>266</v>
      </c>
      <c r="C96" s="127">
        <f>'додаток 3'!C176</f>
        <v>0</v>
      </c>
      <c r="D96" s="127">
        <f>'додаток 3'!D176</f>
        <v>0</v>
      </c>
      <c r="E96" s="127">
        <f>'додаток 3'!E176</f>
        <v>0</v>
      </c>
      <c r="F96" s="127">
        <f>'додаток 3'!F176</f>
        <v>0</v>
      </c>
      <c r="G96" s="127">
        <f>'додаток 3'!G176</f>
        <v>0</v>
      </c>
      <c r="H96" s="127">
        <f>'додаток 3'!H176</f>
        <v>739200</v>
      </c>
      <c r="I96" s="127">
        <f>'додаток 3'!I176</f>
        <v>0</v>
      </c>
      <c r="J96" s="127">
        <f>'додаток 3'!J176</f>
        <v>0</v>
      </c>
      <c r="K96" s="127">
        <f>'додаток 3'!K176</f>
        <v>0</v>
      </c>
      <c r="L96" s="147">
        <f>'додаток 3'!L176</f>
        <v>739200</v>
      </c>
      <c r="M96" s="127">
        <f>'додаток 3'!M176</f>
        <v>0</v>
      </c>
      <c r="N96" s="128">
        <f t="shared" si="12"/>
        <v>739200</v>
      </c>
      <c r="O96" s="203">
        <f t="shared" si="15"/>
        <v>739200</v>
      </c>
    </row>
    <row r="97" spans="1:15" ht="141.75" customHeight="1">
      <c r="A97" s="115" t="s">
        <v>213</v>
      </c>
      <c r="B97" s="216" t="s">
        <v>214</v>
      </c>
      <c r="C97" s="127">
        <f>'додаток 3'!C187</f>
        <v>7270630</v>
      </c>
      <c r="D97" s="147">
        <f>'додаток 3'!D187</f>
        <v>7270630</v>
      </c>
      <c r="E97" s="127">
        <f>'додаток 3'!E187</f>
        <v>0</v>
      </c>
      <c r="F97" s="127">
        <f>'додаток 3'!F187</f>
        <v>0</v>
      </c>
      <c r="G97" s="127">
        <f>'додаток 3'!G187</f>
        <v>0</v>
      </c>
      <c r="H97" s="127">
        <f>'додаток 3'!H187</f>
        <v>0</v>
      </c>
      <c r="I97" s="127">
        <f>'додаток 3'!I187</f>
        <v>0</v>
      </c>
      <c r="J97" s="127">
        <f>'додаток 3'!J187</f>
        <v>0</v>
      </c>
      <c r="K97" s="127">
        <f>'додаток 3'!K187</f>
        <v>0</v>
      </c>
      <c r="L97" s="127">
        <f>'додаток 3'!L187</f>
        <v>0</v>
      </c>
      <c r="M97" s="127">
        <f>'додаток 3'!M187</f>
        <v>0</v>
      </c>
      <c r="N97" s="128">
        <f t="shared" si="12"/>
        <v>7270630</v>
      </c>
      <c r="O97" s="203">
        <f t="shared" si="15"/>
        <v>7270630</v>
      </c>
    </row>
    <row r="98" spans="1:15" ht="156.75" customHeight="1">
      <c r="A98" s="114" t="s">
        <v>212</v>
      </c>
      <c r="B98" s="235" t="s">
        <v>223</v>
      </c>
      <c r="C98" s="127">
        <f>'додаток 3'!C179</f>
        <v>4696800</v>
      </c>
      <c r="D98" s="147">
        <f>'додаток 3'!D179</f>
        <v>4696800</v>
      </c>
      <c r="E98" s="127">
        <f>'додаток 3'!E179</f>
        <v>0</v>
      </c>
      <c r="F98" s="127">
        <f>'додаток 3'!F179</f>
        <v>0</v>
      </c>
      <c r="G98" s="127">
        <f>'додаток 3'!G179</f>
        <v>0</v>
      </c>
      <c r="H98" s="127">
        <f>'додаток 3'!H179</f>
        <v>0</v>
      </c>
      <c r="I98" s="127">
        <f>'додаток 3'!I179</f>
        <v>0</v>
      </c>
      <c r="J98" s="127">
        <f>'додаток 3'!J179</f>
        <v>0</v>
      </c>
      <c r="K98" s="127">
        <f>'додаток 3'!K179</f>
        <v>0</v>
      </c>
      <c r="L98" s="127">
        <f>'додаток 3'!L179</f>
        <v>0</v>
      </c>
      <c r="M98" s="127">
        <f>'додаток 3'!M179</f>
        <v>0</v>
      </c>
      <c r="N98" s="128">
        <f t="shared" si="12"/>
        <v>4696800</v>
      </c>
      <c r="O98" s="203">
        <f t="shared" si="15"/>
        <v>4696800</v>
      </c>
    </row>
    <row r="99" spans="1:15" ht="16.5">
      <c r="A99" s="108" t="s">
        <v>209</v>
      </c>
      <c r="B99" s="236" t="s">
        <v>210</v>
      </c>
      <c r="C99" s="127">
        <f>C100+C101</f>
        <v>15936100</v>
      </c>
      <c r="D99" s="147">
        <f aca="true" t="shared" si="21" ref="D99:N99">D100+D101</f>
        <v>15936100</v>
      </c>
      <c r="E99" s="127">
        <f t="shared" si="21"/>
        <v>0</v>
      </c>
      <c r="F99" s="127">
        <f t="shared" si="21"/>
        <v>0</v>
      </c>
      <c r="G99" s="127">
        <f t="shared" si="21"/>
        <v>0</v>
      </c>
      <c r="H99" s="127">
        <f t="shared" si="21"/>
        <v>0</v>
      </c>
      <c r="I99" s="127">
        <f t="shared" si="21"/>
        <v>0</v>
      </c>
      <c r="J99" s="127">
        <f t="shared" si="21"/>
        <v>0</v>
      </c>
      <c r="K99" s="127">
        <f t="shared" si="21"/>
        <v>0</v>
      </c>
      <c r="L99" s="127">
        <f t="shared" si="21"/>
        <v>0</v>
      </c>
      <c r="M99" s="127">
        <f t="shared" si="21"/>
        <v>0</v>
      </c>
      <c r="N99" s="128">
        <f t="shared" si="21"/>
        <v>15936100</v>
      </c>
      <c r="O99" s="203">
        <f t="shared" si="15"/>
        <v>15936100</v>
      </c>
    </row>
    <row r="100" spans="1:15" ht="43.5" customHeight="1">
      <c r="A100" s="108" t="s">
        <v>255</v>
      </c>
      <c r="B100" s="236" t="s">
        <v>216</v>
      </c>
      <c r="C100" s="127">
        <f>D100+G100</f>
        <v>15736100</v>
      </c>
      <c r="D100" s="147">
        <f>'додаток 3'!D177</f>
        <v>15736100</v>
      </c>
      <c r="E100" s="127">
        <f>'додаток 3'!E177</f>
        <v>0</v>
      </c>
      <c r="F100" s="127">
        <f>'додаток 3'!F177</f>
        <v>0</v>
      </c>
      <c r="G100" s="127">
        <f>'додаток 3'!G177</f>
        <v>0</v>
      </c>
      <c r="H100" s="127">
        <f>'додаток 3'!H177</f>
        <v>0</v>
      </c>
      <c r="I100" s="127">
        <f>'додаток 3'!I177</f>
        <v>0</v>
      </c>
      <c r="J100" s="127">
        <f>'додаток 3'!J177</f>
        <v>0</v>
      </c>
      <c r="K100" s="127">
        <f>'додаток 3'!K177</f>
        <v>0</v>
      </c>
      <c r="L100" s="127">
        <f>'додаток 3'!L177</f>
        <v>0</v>
      </c>
      <c r="M100" s="127">
        <f>'додаток 3'!M177</f>
        <v>0</v>
      </c>
      <c r="N100" s="128">
        <f t="shared" si="12"/>
        <v>15736100</v>
      </c>
      <c r="O100" s="203">
        <f t="shared" si="15"/>
        <v>15736100</v>
      </c>
    </row>
    <row r="101" spans="1:15" ht="31.5" customHeight="1">
      <c r="A101" s="108"/>
      <c r="B101" s="236" t="s">
        <v>277</v>
      </c>
      <c r="C101" s="127">
        <f>'додаток 3'!C173</f>
        <v>200000</v>
      </c>
      <c r="D101" s="147">
        <f>'додаток 3'!D173</f>
        <v>200000</v>
      </c>
      <c r="E101" s="127">
        <f>'додаток 3'!E173</f>
        <v>0</v>
      </c>
      <c r="F101" s="127">
        <f>'додаток 3'!F173</f>
        <v>0</v>
      </c>
      <c r="G101" s="127">
        <f>'додаток 3'!G173</f>
        <v>0</v>
      </c>
      <c r="H101" s="127">
        <f>'додаток 3'!H173</f>
        <v>0</v>
      </c>
      <c r="I101" s="127">
        <f>'додаток 3'!I173</f>
        <v>0</v>
      </c>
      <c r="J101" s="127">
        <f>'додаток 3'!J173</f>
        <v>0</v>
      </c>
      <c r="K101" s="127">
        <f>'додаток 3'!K173</f>
        <v>0</v>
      </c>
      <c r="L101" s="127">
        <f>'додаток 3'!L173</f>
        <v>0</v>
      </c>
      <c r="M101" s="127">
        <f>'додаток 3'!M173</f>
        <v>0</v>
      </c>
      <c r="N101" s="128">
        <f t="shared" si="12"/>
        <v>200000</v>
      </c>
      <c r="O101" s="203">
        <f t="shared" si="15"/>
        <v>200000</v>
      </c>
    </row>
    <row r="102" spans="1:15" ht="130.5" customHeight="1">
      <c r="A102" s="202"/>
      <c r="B102" s="237" t="s">
        <v>284</v>
      </c>
      <c r="C102" s="127">
        <f>D102+G102</f>
        <v>985700</v>
      </c>
      <c r="D102" s="147">
        <f>'додаток 3'!D171</f>
        <v>985700</v>
      </c>
      <c r="E102" s="147">
        <f>'додаток 3'!E171</f>
        <v>0</v>
      </c>
      <c r="F102" s="147">
        <f>'додаток 3'!F171</f>
        <v>0</v>
      </c>
      <c r="G102" s="147">
        <f>'додаток 3'!G171</f>
        <v>0</v>
      </c>
      <c r="H102" s="147">
        <f>'додаток 3'!H171</f>
        <v>0</v>
      </c>
      <c r="I102" s="147">
        <f>'додаток 3'!I171</f>
        <v>0</v>
      </c>
      <c r="J102" s="147">
        <f>'додаток 3'!J171</f>
        <v>0</v>
      </c>
      <c r="K102" s="147">
        <f>'додаток 3'!K171</f>
        <v>0</v>
      </c>
      <c r="L102" s="147">
        <f>'додаток 3'!L171</f>
        <v>0</v>
      </c>
      <c r="M102" s="147">
        <f>'додаток 3'!M171</f>
        <v>0</v>
      </c>
      <c r="N102" s="128">
        <f t="shared" si="12"/>
        <v>985700</v>
      </c>
      <c r="O102" s="203">
        <f t="shared" si="15"/>
        <v>985700</v>
      </c>
    </row>
    <row r="103" spans="1:15" ht="196.5" customHeight="1">
      <c r="A103" s="199" t="s">
        <v>319</v>
      </c>
      <c r="B103" s="238" t="s">
        <v>320</v>
      </c>
      <c r="C103" s="127">
        <f>D103+G103</f>
        <v>0</v>
      </c>
      <c r="D103" s="147">
        <f>'додаток 3'!D181</f>
        <v>0</v>
      </c>
      <c r="E103" s="147">
        <f>'додаток 3'!E181</f>
        <v>0</v>
      </c>
      <c r="F103" s="147">
        <f>'додаток 3'!F181</f>
        <v>0</v>
      </c>
      <c r="G103" s="147">
        <f>'додаток 3'!G181</f>
        <v>0</v>
      </c>
      <c r="H103" s="151">
        <f>'додаток 3'!H181</f>
        <v>5000100</v>
      </c>
      <c r="I103" s="147">
        <f>'додаток 3'!I181</f>
        <v>5000100</v>
      </c>
      <c r="J103" s="147">
        <f>'додаток 3'!J181</f>
        <v>0</v>
      </c>
      <c r="K103" s="147">
        <f>'додаток 3'!K181</f>
        <v>0</v>
      </c>
      <c r="L103" s="147">
        <f>'додаток 3'!L181</f>
        <v>0</v>
      </c>
      <c r="M103" s="147">
        <f>'додаток 3'!M181</f>
        <v>0</v>
      </c>
      <c r="N103" s="128">
        <f>C103+H103</f>
        <v>5000100</v>
      </c>
      <c r="O103" s="203">
        <f t="shared" si="15"/>
        <v>5000100</v>
      </c>
    </row>
    <row r="104" spans="1:15" ht="97.5" customHeight="1">
      <c r="A104" s="199" t="s">
        <v>340</v>
      </c>
      <c r="B104" s="239" t="s">
        <v>341</v>
      </c>
      <c r="C104" s="127">
        <f>D104+G104</f>
        <v>129900</v>
      </c>
      <c r="D104" s="147">
        <f>'додаток 3'!D188</f>
        <v>129900</v>
      </c>
      <c r="E104" s="147">
        <f>'додаток 3'!E188</f>
        <v>0</v>
      </c>
      <c r="F104" s="147">
        <f>'додаток 3'!F188</f>
        <v>0</v>
      </c>
      <c r="G104" s="147">
        <f>'додаток 3'!G188</f>
        <v>0</v>
      </c>
      <c r="H104" s="147">
        <f>'додаток 3'!H188</f>
        <v>0</v>
      </c>
      <c r="I104" s="147">
        <f>'додаток 3'!I188</f>
        <v>0</v>
      </c>
      <c r="J104" s="147">
        <f>'додаток 3'!J188</f>
        <v>0</v>
      </c>
      <c r="K104" s="147">
        <f>'додаток 3'!K188</f>
        <v>0</v>
      </c>
      <c r="L104" s="147">
        <f>'додаток 3'!L188</f>
        <v>0</v>
      </c>
      <c r="M104" s="147">
        <f>'додаток 3'!M188</f>
        <v>0</v>
      </c>
      <c r="N104" s="128">
        <f>C104+H104</f>
        <v>129900</v>
      </c>
      <c r="O104" s="203"/>
    </row>
    <row r="105" spans="1:15" s="40" customFormat="1" ht="20.25" thickBot="1">
      <c r="A105" s="120"/>
      <c r="B105" s="213" t="s">
        <v>202</v>
      </c>
      <c r="C105" s="121">
        <f>C89+C90</f>
        <v>1101909400</v>
      </c>
      <c r="D105" s="121">
        <f aca="true" t="shared" si="22" ref="D105:N105">D89+D90</f>
        <v>1064378296</v>
      </c>
      <c r="E105" s="121">
        <f t="shared" si="22"/>
        <v>194509236</v>
      </c>
      <c r="F105" s="121">
        <f t="shared" si="22"/>
        <v>27752350</v>
      </c>
      <c r="G105" s="121">
        <f t="shared" si="22"/>
        <v>37219604</v>
      </c>
      <c r="H105" s="121">
        <f t="shared" si="22"/>
        <v>128948020</v>
      </c>
      <c r="I105" s="121">
        <f t="shared" si="22"/>
        <v>106069247</v>
      </c>
      <c r="J105" s="121">
        <f t="shared" si="22"/>
        <v>826300</v>
      </c>
      <c r="K105" s="121">
        <f t="shared" si="22"/>
        <v>287050</v>
      </c>
      <c r="L105" s="121">
        <f t="shared" si="22"/>
        <v>41444611</v>
      </c>
      <c r="M105" s="121">
        <f t="shared" si="22"/>
        <v>20574600</v>
      </c>
      <c r="N105" s="121">
        <f t="shared" si="22"/>
        <v>1230857420</v>
      </c>
      <c r="O105" s="203">
        <f t="shared" si="15"/>
        <v>1230857420</v>
      </c>
    </row>
    <row r="106" ht="12.75">
      <c r="A106" s="14"/>
    </row>
    <row r="107" spans="1:14" ht="15.75">
      <c r="A107" s="14"/>
      <c r="C107" s="27"/>
      <c r="D107" s="28"/>
      <c r="E107" s="28"/>
      <c r="F107" s="28"/>
      <c r="G107" s="28"/>
      <c r="H107" s="27"/>
      <c r="I107" s="28"/>
      <c r="J107" s="28"/>
      <c r="K107" s="28"/>
      <c r="L107" s="28"/>
      <c r="M107" s="28"/>
      <c r="N107" s="27"/>
    </row>
    <row r="108" spans="1:14" ht="31.5" customHeight="1">
      <c r="A108" s="14"/>
      <c r="B108" s="240" t="s">
        <v>152</v>
      </c>
      <c r="C108" s="240"/>
      <c r="D108" s="240"/>
      <c r="E108" s="31"/>
      <c r="F108" s="32"/>
      <c r="G108" s="33"/>
      <c r="H108" s="34"/>
      <c r="I108" s="33"/>
      <c r="J108" s="261" t="s">
        <v>335</v>
      </c>
      <c r="K108" s="261"/>
      <c r="L108" s="28"/>
      <c r="M108" s="28"/>
      <c r="N108" s="65"/>
    </row>
    <row r="109" spans="1:14" ht="15.75">
      <c r="A109" s="14"/>
      <c r="C109" s="27"/>
      <c r="D109" s="28"/>
      <c r="E109" s="28"/>
      <c r="F109" s="28"/>
      <c r="G109" s="28"/>
      <c r="H109" s="27"/>
      <c r="I109" s="28"/>
      <c r="J109" s="28"/>
      <c r="K109" s="28"/>
      <c r="L109" s="28"/>
      <c r="M109" s="28"/>
      <c r="N109" s="27"/>
    </row>
    <row r="110" spans="1:14" ht="15.75">
      <c r="A110" s="14"/>
      <c r="B110" s="214"/>
      <c r="C110" s="29">
        <f>C105-'додаток 3'!C189</f>
        <v>0</v>
      </c>
      <c r="D110" s="8">
        <f>D105-'додаток 3'!D189</f>
        <v>0</v>
      </c>
      <c r="E110" s="8">
        <f>E105-'додаток 3'!E189</f>
        <v>0</v>
      </c>
      <c r="F110" s="8">
        <f>F105-'додаток 3'!F189</f>
        <v>0</v>
      </c>
      <c r="G110" s="8">
        <f>G105-'додаток 3'!G189</f>
        <v>0</v>
      </c>
      <c r="H110" s="12">
        <f>H105-'додаток 3'!H189</f>
        <v>0</v>
      </c>
      <c r="I110" s="8">
        <f>I105-'додаток 3'!I189</f>
        <v>0</v>
      </c>
      <c r="J110" s="8">
        <f>J105-'додаток 3'!J189</f>
        <v>0</v>
      </c>
      <c r="K110" s="8">
        <f>K105-'додаток 3'!K189</f>
        <v>0</v>
      </c>
      <c r="L110" s="8">
        <f>L105-'додаток 3'!L189</f>
        <v>0</v>
      </c>
      <c r="M110" s="8">
        <f>M105-'додаток 3'!M189</f>
        <v>0</v>
      </c>
      <c r="N110" s="12">
        <f>N105-'додаток 3'!N189</f>
        <v>0</v>
      </c>
    </row>
    <row r="111" spans="1:3" ht="15.75">
      <c r="A111" s="14"/>
      <c r="B111" s="215"/>
      <c r="C111" s="29"/>
    </row>
    <row r="112" spans="1:3" ht="15.75">
      <c r="A112" s="14"/>
      <c r="B112" s="215"/>
      <c r="C112" s="29"/>
    </row>
    <row r="113" spans="1:3" ht="15.75">
      <c r="A113" s="14"/>
      <c r="B113" s="215"/>
      <c r="C113" s="29"/>
    </row>
    <row r="114" spans="1:3" ht="15.75">
      <c r="A114" s="14"/>
      <c r="B114" s="215"/>
      <c r="C114" s="29"/>
    </row>
    <row r="115" spans="1:3" ht="15.75">
      <c r="A115" s="14"/>
      <c r="B115" s="215"/>
      <c r="C115" s="29"/>
    </row>
    <row r="116" ht="12.75">
      <c r="A116" s="14"/>
    </row>
    <row r="117" spans="1:13" ht="12.75">
      <c r="A117" s="14"/>
      <c r="C117" s="29"/>
      <c r="H117" s="29"/>
      <c r="M117" s="30"/>
    </row>
    <row r="118" spans="1:3" ht="12.75">
      <c r="A118" s="14"/>
      <c r="C118" s="47"/>
    </row>
    <row r="119" ht="12.75">
      <c r="A119" s="14"/>
    </row>
    <row r="120" spans="1:8" ht="12.75">
      <c r="A120" s="14"/>
      <c r="H120" s="29"/>
    </row>
    <row r="124" ht="12.75">
      <c r="C124" s="29"/>
    </row>
  </sheetData>
  <sheetProtection/>
  <mergeCells count="18">
    <mergeCell ref="B108:D108"/>
    <mergeCell ref="B8:B10"/>
    <mergeCell ref="H9:H10"/>
    <mergeCell ref="I9:I10"/>
    <mergeCell ref="L9:L10"/>
    <mergeCell ref="M9:M10"/>
    <mergeCell ref="E9:F9"/>
    <mergeCell ref="J108:K108"/>
    <mergeCell ref="A5:N5"/>
    <mergeCell ref="C8:G8"/>
    <mergeCell ref="N8:N10"/>
    <mergeCell ref="H8:M8"/>
    <mergeCell ref="A8:A10"/>
    <mergeCell ref="J9:K9"/>
    <mergeCell ref="C9:C10"/>
    <mergeCell ref="D9:D10"/>
    <mergeCell ref="G9:G10"/>
    <mergeCell ref="A6:N6"/>
  </mergeCells>
  <printOptions horizontalCentered="1"/>
  <pageMargins left="0.984251968503937" right="0.5905511811023623" top="0.5905511811023623" bottom="0.5905511811023623" header="0.2362204724409449" footer="0.1968503937007874"/>
  <pageSetup horizontalDpi="600" verticalDpi="600" orientation="landscape" paperSize="9" scale="55" r:id="rId2"/>
  <headerFooter alignWithMargins="0">
    <oddHeader>&amp;C&amp;P</oddHeader>
  </headerFooter>
  <rowBreaks count="1" manualBreakCount="1">
    <brk id="96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</cp:lastModifiedBy>
  <cp:lastPrinted>2009-01-28T08:31:32Z</cp:lastPrinted>
  <dcterms:created xsi:type="dcterms:W3CDTF">2001-12-29T15:32:18Z</dcterms:created>
  <dcterms:modified xsi:type="dcterms:W3CDTF">2017-06-21T12:58:24Z</dcterms:modified>
  <cp:category/>
  <cp:version/>
  <cp:contentType/>
  <cp:contentStatus/>
</cp:coreProperties>
</file>