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2'!$8:$11</definedName>
    <definedName name="_xlnm.Print_Titles" localSheetId="0">'додаток 3'!$3:$5</definedName>
    <definedName name="_xlnm.Print_Area" localSheetId="1">'додаток 2'!$A$1:$N$32</definedName>
    <definedName name="_xlnm.Print_Area" localSheetId="0">'додаток 3'!$A$1:$N$58</definedName>
  </definedNames>
  <calcPr fullCalcOnLoad="1"/>
</workbook>
</file>

<file path=xl/sharedStrings.xml><?xml version="1.0" encoding="utf-8"?>
<sst xmlns="http://schemas.openxmlformats.org/spreadsheetml/2006/main" count="173" uniqueCount="118">
  <si>
    <t xml:space="preserve"> за функціональною структурою</t>
  </si>
  <si>
    <t>090000</t>
  </si>
  <si>
    <t>РАЗОМ</t>
  </si>
  <si>
    <t>Видатки загального фонду</t>
  </si>
  <si>
    <t>Всього</t>
  </si>
  <si>
    <t>Видатки спеціального фонду</t>
  </si>
  <si>
    <t>з них</t>
  </si>
  <si>
    <t>Соцiальний захист та соцiальне забезпечення</t>
  </si>
  <si>
    <t>Назва головного розпорядника коштів</t>
  </si>
  <si>
    <t>Перший заступник голови обласної ради</t>
  </si>
  <si>
    <t>Код КТКВ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</si>
  <si>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</si>
  <si>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</si>
  <si>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</si>
  <si>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</si>
  <si>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</si>
  <si>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050</t>
  </si>
  <si>
    <t>060</t>
  </si>
  <si>
    <t>дод 2 разом</t>
  </si>
  <si>
    <t>Відділ у справах сім‘ї та молоді облдержадміністрації</t>
  </si>
  <si>
    <t>Найменування видатків бюджету за функціональною структурою  (за шестизначним кодом)</t>
  </si>
  <si>
    <t>споживання</t>
  </si>
  <si>
    <t>оплата праці</t>
  </si>
  <si>
    <t>комунальні послуги та енергоносії</t>
  </si>
  <si>
    <t>розвитку</t>
  </si>
  <si>
    <t>в тому числі бюджет розвитку</t>
  </si>
  <si>
    <t>14 (3+8)</t>
  </si>
  <si>
    <t>в т.ч.</t>
  </si>
  <si>
    <t>Головне управління праці та соціального захисту населення облдержадміністрації</t>
  </si>
  <si>
    <t>В.А.Королюк</t>
  </si>
  <si>
    <t>до рішення Рівненської обласної  ради</t>
  </si>
  <si>
    <t>від ____________ 2009 року № ______</t>
  </si>
  <si>
    <t xml:space="preserve">Зміни видатків обласного  бюджету  на   2009 рік </t>
  </si>
  <si>
    <t>Міжбюджетні трансферти</t>
  </si>
  <si>
    <t>додаток 2</t>
  </si>
  <si>
    <t>ВСЬОГО</t>
  </si>
  <si>
    <t>Додаток 2</t>
  </si>
  <si>
    <t>220</t>
  </si>
  <si>
    <t>Головне фінансове управління облдержадміністрації</t>
  </si>
  <si>
    <t>250000</t>
  </si>
  <si>
    <t>Видатки, не вiднесенi до основних груп</t>
  </si>
  <si>
    <t>250388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</si>
  <si>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</si>
  <si>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018</t>
  </si>
  <si>
    <t>Відділ міжнародного співробітництва та європейської інтеграції облдержадміністрації</t>
  </si>
  <si>
    <t>020</t>
  </si>
  <si>
    <t>Управління  освіти та науки облдержадміністрації</t>
  </si>
  <si>
    <t>030</t>
  </si>
  <si>
    <t>Управління охорони здоров’я  облдержадміністрації</t>
  </si>
  <si>
    <t>080201</t>
  </si>
  <si>
    <t xml:space="preserve">Спеціалізовані лікарні та інші спеціалізовані заклади </t>
  </si>
  <si>
    <t>081009</t>
  </si>
  <si>
    <t>Забезпечення централізованих заходів з лікування хворих на цукровий та нецукровий діабет</t>
  </si>
  <si>
    <t>091106</t>
  </si>
  <si>
    <t>Iншi видатки</t>
  </si>
  <si>
    <t>091101</t>
  </si>
  <si>
    <t>Утримання центрiв соцiальних служб для сім'ї, дітей та молодi</t>
  </si>
  <si>
    <t>070000</t>
  </si>
  <si>
    <t>Освiта</t>
  </si>
  <si>
    <t>080000</t>
  </si>
  <si>
    <t>Охорона здоров'я</t>
  </si>
  <si>
    <t>062</t>
  </si>
  <si>
    <t>Служба у справах дітей облдержадміністрації</t>
  </si>
  <si>
    <t>090700</t>
  </si>
  <si>
    <t>Притулок для дітей</t>
  </si>
  <si>
    <t>070301</t>
  </si>
  <si>
    <t>Загальноосвітні школи-інтернати, загальноосвітні санаторні школи-інтернати</t>
  </si>
  <si>
    <t>070302</t>
  </si>
  <si>
    <t>Загальноосвітні школи-інтернати для дітей-сиріт та дітей, які залишилися без піклування батьків</t>
  </si>
  <si>
    <t>070304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</si>
  <si>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</si>
  <si>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070701</t>
  </si>
  <si>
    <t>Заклади післядипломної освіти III-IV рівнів акредитації</t>
  </si>
  <si>
    <t>070804</t>
  </si>
  <si>
    <t>Централізовані бухгалтерії</t>
  </si>
  <si>
    <t>070805</t>
  </si>
  <si>
    <t>Групи централізованого господарського обслуговування</t>
  </si>
  <si>
    <t>081002</t>
  </si>
  <si>
    <t>Інші заходи по охороні здоров'я, в т.ч.</t>
  </si>
  <si>
    <t>обласний інформаційно-аналітичний центр медичної статистики</t>
  </si>
  <si>
    <t>091214</t>
  </si>
  <si>
    <t xml:space="preserve"> Інші установи та заклади </t>
  </si>
  <si>
    <t>Рівненський обласний центр організації оздоровлення та формування здорового способу життя дітей та молоді Рівненської обласної ради</t>
  </si>
  <si>
    <t>доходи</t>
  </si>
  <si>
    <t>070807</t>
  </si>
  <si>
    <t>Інші освітні програми, в т.ч.:</t>
  </si>
  <si>
    <t>Програма підвищення безпеки дорожнього руху в Рівненській області на 2008-2012 роки</t>
  </si>
  <si>
    <t>300 250102</t>
  </si>
  <si>
    <t>Резервний фонд обласного бюджету</t>
  </si>
  <si>
    <t>250102</t>
  </si>
  <si>
    <t xml:space="preserve">Програма роботи з обдарованою молоддю </t>
  </si>
  <si>
    <t>091210</t>
  </si>
  <si>
    <t xml:space="preserve"> Служби технічного нагляду за будівництвом та капітальним ремонтом</t>
  </si>
  <si>
    <t>090701</t>
  </si>
  <si>
    <t>Центри соціально-психологічної реабілітації дітей</t>
  </si>
  <si>
    <t>070802</t>
  </si>
  <si>
    <t>Методична робота, iншi заходи у сфері народної освiти, в т.ч.:</t>
  </si>
  <si>
    <t xml:space="preserve">Обласна програма співпраці із закордонними українцями на період до 2010 року 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</si>
  <si>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</si>
  <si>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250335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</si>
  <si>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</si>
  <si>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</si>
  <si>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080101</t>
  </si>
  <si>
    <t>Лікарні</t>
  </si>
  <si>
    <t>організація та участь у семінарах, конференціях, нарадах, виставках, з'їздах та інших заходах з питань освіти, поїздки з метою обміну досвідом</t>
  </si>
  <si>
    <t>Будiвництво</t>
  </si>
  <si>
    <t>Капiтальнi вкладення</t>
  </si>
  <si>
    <t>за рахунок інших субвенцій з місцевих бюджетів</t>
  </si>
  <si>
    <t>250306</t>
  </si>
  <si>
    <t>Кошти, що передаються із загального фонду бюджету до бюджету розвитку (спеціального фонду)</t>
  </si>
  <si>
    <t>191</t>
  </si>
  <si>
    <t>Головне управління  з питань будівництва та архітектури облдержадміністрації</t>
  </si>
  <si>
    <t>160</t>
  </si>
  <si>
    <t>Головне управління промисловості та розвитку інфраструктури облдержадміністрації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</si>
  <si>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</si>
  <si>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   (внески у статутний фонд ОКП „Міжнародний аеропорт Рівне”)</t>
  </si>
  <si>
    <t>Інші послуги, пов'язані  з економічною діяльністю</t>
  </si>
  <si>
    <t>Програма розвитку освіти на 2006-2010 роки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</si>
</sst>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</numFmts>
  <fonts count="38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b/>
      <sz val="14"/>
      <color indexed="8"/>
      <name val="Times New Roman Cyr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name val="Times New Roman Cyr"/>
      <family val="0"/>
    </font>
    <font>
      <b/>
      <sz val="15"/>
      <color indexed="14"/>
      <name val="Times New Roman Cyr"/>
      <family val="1"/>
    </font>
    <font>
      <b/>
      <sz val="15"/>
      <color indexed="14"/>
      <name val="Times New Roman"/>
      <family val="1"/>
    </font>
    <font>
      <b/>
      <sz val="13"/>
      <name val="Times New Roman Cyr"/>
      <family val="1"/>
    </font>
    <font>
      <b/>
      <sz val="11"/>
      <name val="Times New Roman Cyr"/>
      <family val="0"/>
    </font>
    <font>
      <b/>
      <sz val="15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2"/>
      <color indexed="8"/>
      <name val="Times New Roman Cyr"/>
      <family val="1"/>
    </font>
    <font>
      <b/>
      <sz val="11"/>
      <color indexed="8"/>
      <name val="Times New Roman"/>
      <family val="1"/>
    </font>
    <font>
      <b/>
      <sz val="13"/>
      <color indexed="14"/>
      <name val="Times New Roman"/>
      <family val="1"/>
    </font>
    <font>
      <b/>
      <sz val="13"/>
      <color indexed="14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>
      <alignment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15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15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18" fillId="0" borderId="0" xfId="0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2" fillId="3" borderId="0" xfId="0" applyFont="1" applyFill="1" applyAlignment="1">
      <alignment/>
    </xf>
    <xf numFmtId="0" fontId="15" fillId="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3" fontId="19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center" vertical="top" wrapText="1"/>
    </xf>
    <xf numFmtId="3" fontId="12" fillId="3" borderId="0" xfId="0" applyNumberFormat="1" applyFont="1" applyFill="1" applyAlignment="1">
      <alignment/>
    </xf>
    <xf numFmtId="3" fontId="7" fillId="4" borderId="3" xfId="0" applyNumberFormat="1" applyFont="1" applyFill="1" applyBorder="1" applyAlignment="1">
      <alignment horizontal="center" vertical="top" wrapText="1"/>
    </xf>
    <xf numFmtId="3" fontId="7" fillId="4" borderId="2" xfId="0" applyNumberFormat="1" applyFont="1" applyFill="1" applyBorder="1" applyAlignment="1">
      <alignment horizontal="center" vertical="top" wrapText="1"/>
    </xf>
    <xf numFmtId="3" fontId="22" fillId="0" borderId="3" xfId="0" applyNumberFormat="1" applyFont="1" applyFill="1" applyBorder="1" applyAlignment="1">
      <alignment horizontal="center" vertical="top" wrapText="1"/>
    </xf>
    <xf numFmtId="3" fontId="23" fillId="0" borderId="3" xfId="0" applyNumberFormat="1" applyFont="1" applyFill="1" applyBorder="1" applyAlignment="1">
      <alignment horizontal="center" vertical="top" wrapText="1"/>
    </xf>
    <xf numFmtId="3" fontId="22" fillId="0" borderId="3" xfId="0" applyNumberFormat="1" applyFont="1" applyBorder="1" applyAlignment="1">
      <alignment horizontal="center" vertical="top" wrapText="1"/>
    </xf>
    <xf numFmtId="3" fontId="22" fillId="0" borderId="3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top"/>
    </xf>
    <xf numFmtId="3" fontId="11" fillId="5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11" fillId="0" borderId="4" xfId="18" applyFont="1" applyFill="1" applyBorder="1" applyAlignment="1" applyProtection="1">
      <alignment horizontal="left" vertical="center" wrapText="1"/>
      <protection/>
    </xf>
    <xf numFmtId="0" fontId="11" fillId="0" borderId="0" xfId="18" applyFont="1" applyFill="1" applyBorder="1" applyAlignment="1" applyProtection="1">
      <alignment horizontal="left" vertical="center" wrapText="1"/>
      <protection/>
    </xf>
    <xf numFmtId="49" fontId="10" fillId="4" borderId="5" xfId="0" applyNumberFormat="1" applyFont="1" applyFill="1" applyBorder="1" applyAlignment="1">
      <alignment horizontal="center" vertical="top" wrapText="1"/>
    </xf>
    <xf numFmtId="49" fontId="10" fillId="4" borderId="3" xfId="0" applyNumberFormat="1" applyFont="1" applyFill="1" applyBorder="1" applyAlignment="1">
      <alignment horizontal="left" vertical="top" wrapText="1"/>
    </xf>
    <xf numFmtId="49" fontId="13" fillId="0" borderId="5" xfId="0" applyNumberFormat="1" applyFont="1" applyBorder="1" applyAlignment="1">
      <alignment horizontal="center" vertical="top" wrapText="1"/>
    </xf>
    <xf numFmtId="3" fontId="7" fillId="0" borderId="3" xfId="0" applyNumberFormat="1" applyFont="1" applyFill="1" applyBorder="1" applyAlignment="1">
      <alignment horizontal="center" vertical="top"/>
    </xf>
    <xf numFmtId="49" fontId="16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10" fillId="4" borderId="11" xfId="0" applyNumberFormat="1" applyFont="1" applyFill="1" applyBorder="1" applyAlignment="1">
      <alignment horizontal="center" vertical="top" wrapText="1"/>
    </xf>
    <xf numFmtId="3" fontId="8" fillId="4" borderId="12" xfId="0" applyNumberFormat="1" applyFont="1" applyFill="1" applyBorder="1" applyAlignment="1">
      <alignment horizontal="center" vertical="top"/>
    </xf>
    <xf numFmtId="3" fontId="8" fillId="4" borderId="13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8" fillId="4" borderId="3" xfId="0" applyNumberFormat="1" applyFont="1" applyFill="1" applyBorder="1" applyAlignment="1">
      <alignment horizontal="center" vertical="top"/>
    </xf>
    <xf numFmtId="3" fontId="8" fillId="4" borderId="2" xfId="0" applyNumberFormat="1" applyFont="1" applyFill="1" applyBorder="1" applyAlignment="1">
      <alignment horizontal="center" vertical="top"/>
    </xf>
    <xf numFmtId="49" fontId="10" fillId="4" borderId="12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Border="1" applyAlignment="1">
      <alignment vertical="center" wrapText="1"/>
    </xf>
    <xf numFmtId="49" fontId="26" fillId="0" borderId="5" xfId="0" applyNumberFormat="1" applyFont="1" applyFill="1" applyBorder="1" applyAlignment="1">
      <alignment horizontal="center" vertical="top" wrapText="1"/>
    </xf>
    <xf numFmtId="0" fontId="13" fillId="0" borderId="3" xfId="19" applyNumberFormat="1" applyFont="1" applyBorder="1" applyAlignment="1">
      <alignment vertical="center" wrapText="1"/>
      <protection/>
    </xf>
    <xf numFmtId="3" fontId="0" fillId="0" borderId="0" xfId="0" applyNumberFormat="1" applyAlignment="1">
      <alignment/>
    </xf>
    <xf numFmtId="49" fontId="20" fillId="0" borderId="5" xfId="0" applyNumberFormat="1" applyFont="1" applyFill="1" applyBorder="1" applyAlignment="1">
      <alignment horizontal="center" vertical="top" wrapText="1"/>
    </xf>
    <xf numFmtId="49" fontId="21" fillId="0" borderId="3" xfId="0" applyNumberFormat="1" applyFont="1" applyFill="1" applyBorder="1" applyAlignment="1">
      <alignment horizontal="left" vertical="top" wrapText="1"/>
    </xf>
    <xf numFmtId="3" fontId="28" fillId="0" borderId="3" xfId="0" applyNumberFormat="1" applyFont="1" applyFill="1" applyBorder="1" applyAlignment="1">
      <alignment horizontal="center" vertical="top" wrapText="1"/>
    </xf>
    <xf numFmtId="3" fontId="27" fillId="0" borderId="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29" fillId="0" borderId="3" xfId="0" applyNumberFormat="1" applyFont="1" applyFill="1" applyBorder="1" applyAlignment="1">
      <alignment horizontal="center" vertical="top" wrapText="1"/>
    </xf>
    <xf numFmtId="3" fontId="23" fillId="0" borderId="3" xfId="0" applyNumberFormat="1" applyFont="1" applyBorder="1" applyAlignment="1">
      <alignment horizontal="center" vertical="top" wrapText="1"/>
    </xf>
    <xf numFmtId="49" fontId="12" fillId="3" borderId="3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3" fontId="23" fillId="0" borderId="3" xfId="0" applyNumberFormat="1" applyFont="1" applyFill="1" applyBorder="1" applyAlignment="1">
      <alignment horizontal="center" vertical="top" wrapText="1"/>
    </xf>
    <xf numFmtId="49" fontId="30" fillId="3" borderId="5" xfId="0" applyNumberFormat="1" applyFont="1" applyFill="1" applyBorder="1" applyAlignment="1">
      <alignment horizontal="center" vertical="top" wrapText="1"/>
    </xf>
    <xf numFmtId="3" fontId="22" fillId="3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Border="1" applyAlignment="1" applyProtection="1">
      <alignment vertical="top" wrapText="1"/>
      <protection locked="0"/>
    </xf>
    <xf numFmtId="3" fontId="22" fillId="3" borderId="3" xfId="0" applyNumberFormat="1" applyFont="1" applyFill="1" applyBorder="1" applyAlignment="1">
      <alignment horizontal="center" vertical="top" wrapText="1"/>
    </xf>
    <xf numFmtId="3" fontId="22" fillId="5" borderId="3" xfId="0" applyNumberFormat="1" applyFont="1" applyFill="1" applyBorder="1" applyAlignment="1">
      <alignment horizontal="center" vertical="top" wrapText="1"/>
    </xf>
    <xf numFmtId="49" fontId="12" fillId="3" borderId="5" xfId="0" applyNumberFormat="1" applyFont="1" applyFill="1" applyBorder="1" applyAlignment="1" applyProtection="1">
      <alignment horizontal="center" vertical="top" wrapText="1"/>
      <protection locked="0"/>
    </xf>
    <xf numFmtId="3" fontId="23" fillId="3" borderId="3" xfId="0" applyNumberFormat="1" applyFont="1" applyFill="1" applyBorder="1" applyAlignment="1">
      <alignment horizontal="center" vertical="top" wrapText="1"/>
    </xf>
    <xf numFmtId="49" fontId="12" fillId="3" borderId="3" xfId="0" applyNumberFormat="1" applyFont="1" applyFill="1" applyBorder="1" applyAlignment="1">
      <alignment vertical="top" wrapText="1"/>
    </xf>
    <xf numFmtId="3" fontId="23" fillId="3" borderId="3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/>
    </xf>
    <xf numFmtId="49" fontId="11" fillId="0" borderId="5" xfId="0" applyNumberFormat="1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 applyProtection="1">
      <alignment vertical="top" wrapText="1"/>
      <protection locked="0"/>
    </xf>
    <xf numFmtId="49" fontId="12" fillId="3" borderId="3" xfId="0" applyNumberFormat="1" applyFont="1" applyFill="1" applyBorder="1" applyAlignment="1" applyProtection="1">
      <alignment vertical="top" wrapText="1"/>
      <protection locked="0"/>
    </xf>
    <xf numFmtId="3" fontId="31" fillId="3" borderId="3" xfId="0" applyNumberFormat="1" applyFont="1" applyFill="1" applyBorder="1" applyAlignment="1">
      <alignment horizontal="center" vertical="top" wrapText="1"/>
    </xf>
    <xf numFmtId="49" fontId="11" fillId="3" borderId="5" xfId="0" applyNumberFormat="1" applyFont="1" applyFill="1" applyBorder="1" applyAlignment="1">
      <alignment horizontal="center" vertical="top" wrapText="1"/>
    </xf>
    <xf numFmtId="49" fontId="7" fillId="3" borderId="3" xfId="0" applyNumberFormat="1" applyFont="1" applyFill="1" applyBorder="1" applyAlignment="1">
      <alignment vertical="top" wrapText="1"/>
    </xf>
    <xf numFmtId="3" fontId="32" fillId="3" borderId="3" xfId="0" applyNumberFormat="1" applyFont="1" applyFill="1" applyBorder="1" applyAlignment="1">
      <alignment horizontal="center" vertical="top" wrapText="1"/>
    </xf>
    <xf numFmtId="49" fontId="33" fillId="3" borderId="11" xfId="0" applyNumberFormat="1" applyFont="1" applyFill="1" applyBorder="1" applyAlignment="1" applyProtection="1">
      <alignment horizontal="center" vertical="top" wrapText="1"/>
      <protection locked="0"/>
    </xf>
    <xf numFmtId="49" fontId="32" fillId="3" borderId="12" xfId="15" applyNumberFormat="1" applyFont="1" applyFill="1" applyBorder="1" applyAlignment="1" applyProtection="1">
      <alignment vertical="top" wrapText="1"/>
      <protection locked="0"/>
    </xf>
    <xf numFmtId="3" fontId="32" fillId="3" borderId="12" xfId="0" applyNumberFormat="1" applyFont="1" applyFill="1" applyBorder="1" applyAlignment="1">
      <alignment horizontal="center" vertical="top" wrapText="1"/>
    </xf>
    <xf numFmtId="49" fontId="20" fillId="0" borderId="5" xfId="0" applyNumberFormat="1" applyFont="1" applyFill="1" applyBorder="1" applyAlignment="1">
      <alignment horizontal="center" vertical="top" wrapText="1"/>
    </xf>
    <xf numFmtId="49" fontId="20" fillId="0" borderId="3" xfId="0" applyNumberFormat="1" applyFont="1" applyFill="1" applyBorder="1" applyAlignment="1">
      <alignment horizontal="left" vertical="top" wrapText="1"/>
    </xf>
    <xf numFmtId="0" fontId="11" fillId="0" borderId="3" xfId="0" applyFont="1" applyBorder="1" applyAlignment="1">
      <alignment vertical="center" wrapText="1"/>
    </xf>
    <xf numFmtId="49" fontId="12" fillId="3" borderId="5" xfId="0" applyNumberFormat="1" applyFont="1" applyFill="1" applyBorder="1" applyAlignment="1">
      <alignment horizontal="center" vertical="top" wrapText="1"/>
    </xf>
    <xf numFmtId="49" fontId="34" fillId="3" borderId="3" xfId="0" applyNumberFormat="1" applyFont="1" applyFill="1" applyBorder="1" applyAlignment="1">
      <alignment vertical="top" wrapText="1"/>
    </xf>
    <xf numFmtId="49" fontId="34" fillId="3" borderId="3" xfId="0" applyNumberFormat="1" applyFont="1" applyFill="1" applyBorder="1" applyAlignment="1" applyProtection="1">
      <alignment vertical="top" wrapText="1"/>
      <protection locked="0"/>
    </xf>
    <xf numFmtId="3" fontId="11" fillId="0" borderId="3" xfId="0" applyNumberFormat="1" applyFont="1" applyFill="1" applyBorder="1" applyAlignment="1">
      <alignment horizontal="center" vertical="top" wrapText="1"/>
    </xf>
    <xf numFmtId="3" fontId="22" fillId="3" borderId="2" xfId="0" applyNumberFormat="1" applyFont="1" applyFill="1" applyBorder="1" applyAlignment="1">
      <alignment horizontal="center" vertical="top" wrapText="1"/>
    </xf>
    <xf numFmtId="3" fontId="22" fillId="0" borderId="2" xfId="0" applyNumberFormat="1" applyFont="1" applyFill="1" applyBorder="1" applyAlignment="1">
      <alignment horizontal="center" vertical="top" wrapText="1"/>
    </xf>
    <xf numFmtId="3" fontId="22" fillId="3" borderId="2" xfId="0" applyNumberFormat="1" applyFont="1" applyFill="1" applyBorder="1" applyAlignment="1">
      <alignment horizontal="center" vertical="top" wrapText="1"/>
    </xf>
    <xf numFmtId="3" fontId="22" fillId="0" borderId="2" xfId="0" applyNumberFormat="1" applyFont="1" applyBorder="1" applyAlignment="1">
      <alignment horizontal="center" vertical="top" wrapText="1"/>
    </xf>
    <xf numFmtId="3" fontId="23" fillId="3" borderId="2" xfId="0" applyNumberFormat="1" applyFont="1" applyFill="1" applyBorder="1" applyAlignment="1">
      <alignment horizontal="center" vertical="top" wrapText="1"/>
    </xf>
    <xf numFmtId="3" fontId="29" fillId="3" borderId="2" xfId="0" applyNumberFormat="1" applyFont="1" applyFill="1" applyBorder="1" applyAlignment="1">
      <alignment horizontal="center" vertical="top" wrapText="1"/>
    </xf>
    <xf numFmtId="3" fontId="32" fillId="3" borderId="2" xfId="0" applyNumberFormat="1" applyFont="1" applyFill="1" applyBorder="1" applyAlignment="1">
      <alignment horizontal="center" vertical="top" wrapText="1"/>
    </xf>
    <xf numFmtId="3" fontId="29" fillId="0" borderId="2" xfId="0" applyNumberFormat="1" applyFont="1" applyFill="1" applyBorder="1" applyAlignment="1">
      <alignment horizontal="center" vertical="top" wrapText="1"/>
    </xf>
    <xf numFmtId="3" fontId="32" fillId="3" borderId="13" xfId="0" applyNumberFormat="1" applyFont="1" applyFill="1" applyBorder="1" applyAlignment="1">
      <alignment horizontal="center" vertical="top" wrapText="1"/>
    </xf>
    <xf numFmtId="49" fontId="35" fillId="3" borderId="3" xfId="0" applyNumberFormat="1" applyFont="1" applyFill="1" applyBorder="1" applyAlignment="1">
      <alignment vertical="top" wrapText="1"/>
    </xf>
    <xf numFmtId="49" fontId="13" fillId="0" borderId="5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 applyProtection="1">
      <alignment vertical="top" wrapText="1"/>
      <protection locked="0"/>
    </xf>
    <xf numFmtId="1" fontId="7" fillId="4" borderId="5" xfId="0" applyNumberFormat="1" applyFont="1" applyFill="1" applyBorder="1" applyAlignment="1">
      <alignment horizontal="center" vertical="top" wrapText="1"/>
    </xf>
    <xf numFmtId="3" fontId="7" fillId="4" borderId="3" xfId="0" applyNumberFormat="1" applyFont="1" applyFill="1" applyBorder="1" applyAlignment="1">
      <alignment horizontal="left" vertical="top" wrapText="1"/>
    </xf>
    <xf numFmtId="3" fontId="36" fillId="3" borderId="3" xfId="0" applyNumberFormat="1" applyFont="1" applyFill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textRotation="255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right" vertical="top" wrapText="1"/>
      <protection locked="0"/>
    </xf>
    <xf numFmtId="49" fontId="24" fillId="0" borderId="7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textRotation="255"/>
    </xf>
    <xf numFmtId="0" fontId="24" fillId="0" borderId="14" xfId="0" applyFont="1" applyFill="1" applyBorder="1" applyAlignment="1">
      <alignment horizontal="center" vertical="center" wrapText="1"/>
    </xf>
    <xf numFmtId="3" fontId="37" fillId="3" borderId="3" xfId="0" applyNumberFormat="1" applyFont="1" applyFill="1" applyBorder="1" applyAlignment="1">
      <alignment horizontal="center" vertical="top" wrapText="1"/>
    </xf>
    <xf numFmtId="3" fontId="37" fillId="3" borderId="2" xfId="0" applyNumberFormat="1" applyFont="1" applyFill="1" applyBorder="1" applyAlignment="1">
      <alignment horizontal="center" vertical="top" wrapText="1"/>
    </xf>
    <xf numFmtId="3" fontId="37" fillId="0" borderId="3" xfId="0" applyNumberFormat="1" applyFont="1" applyFill="1" applyBorder="1" applyAlignment="1">
      <alignment horizontal="center" vertical="top" wrapText="1"/>
    </xf>
    <xf numFmtId="3" fontId="36" fillId="0" borderId="3" xfId="0" applyNumberFormat="1" applyFont="1" applyFill="1" applyBorder="1" applyAlignment="1">
      <alignment horizontal="center" vertical="top" wrapText="1"/>
    </xf>
    <xf numFmtId="3" fontId="37" fillId="0" borderId="2" xfId="0" applyNumberFormat="1" applyFont="1" applyFill="1" applyBorder="1" applyAlignment="1">
      <alignment horizontal="center" vertical="top" wrapText="1"/>
    </xf>
    <xf numFmtId="0" fontId="23" fillId="0" borderId="3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ZV1PIV98" xfId="18"/>
    <cellStyle name="Обычный_ДОД4-200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0</xdr:row>
      <xdr:rowOff>47625</xdr:rowOff>
    </xdr:from>
    <xdr:ext cx="3105150" cy="1085850"/>
    <xdr:sp>
      <xdr:nvSpPr>
        <xdr:cNvPr id="1" name="TextBox 6"/>
        <xdr:cNvSpPr txBox="1">
          <a:spLocks noChangeArrowheads="1"/>
        </xdr:cNvSpPr>
      </xdr:nvSpPr>
      <xdr:spPr>
        <a:xfrm>
          <a:off x="10706100" y="4762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Додаток 3
до рішення Рівненської обласної  ради
від  _____________ 2009  року 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1504950" y="161925"/>
          <a:ext cx="9906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Розподіл видатків ____________бюджету на 2002 рік
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9</xdr:col>
      <xdr:colOff>514350</xdr:colOff>
      <xdr:row>1</xdr:row>
      <xdr:rowOff>1323975</xdr:rowOff>
    </xdr:to>
    <xdr:sp>
      <xdr:nvSpPr>
        <xdr:cNvPr id="3" name="TextBox 29"/>
        <xdr:cNvSpPr txBox="1">
          <a:spLocks noChangeArrowheads="1"/>
        </xdr:cNvSpPr>
      </xdr:nvSpPr>
      <xdr:spPr>
        <a:xfrm>
          <a:off x="1171575" y="714375"/>
          <a:ext cx="97250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Times New Roman"/>
              <a:ea typeface="Times New Roman"/>
              <a:cs typeface="Times New Roman"/>
            </a:rPr>
            <a:t>  Зміни розподілу видатків обласного бюджету на 2009 рік
за головними розпорядниками коштів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200025</xdr:rowOff>
    </xdr:from>
    <xdr:to>
      <xdr:col>12</xdr:col>
      <xdr:colOff>304800</xdr:colOff>
      <xdr:row>6</xdr:row>
      <xdr:rowOff>200025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09650" y="1466850"/>
          <a:ext cx="1201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21">
          <cell r="C21">
            <v>3729500</v>
          </cell>
          <cell r="D21">
            <v>150000</v>
          </cell>
          <cell r="F21">
            <v>3879500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showZeros="0" tabSelected="1" view="pageBreakPreview" zoomScaleSheetLayoutView="100" workbookViewId="0" topLeftCell="A4">
      <pane xSplit="2" ySplit="2" topLeftCell="C33" activePane="bottomRight" state="frozen"/>
      <selection pane="topLeft" activeCell="A4" sqref="A4"/>
      <selection pane="topRight" activeCell="C4" sqref="C4"/>
      <selection pane="bottomLeft" activeCell="A6" sqref="A6"/>
      <selection pane="bottomRight" activeCell="B17" sqref="B17"/>
    </sheetView>
  </sheetViews>
  <sheetFormatPr defaultColWidth="9.33203125" defaultRowHeight="12.75"/>
  <cols>
    <col min="1" max="1" width="12" style="17" customWidth="1"/>
    <col min="2" max="2" width="40.83203125" style="12" customWidth="1"/>
    <col min="3" max="3" width="20.66015625" style="1" customWidth="1"/>
    <col min="4" max="4" width="20.33203125" style="0" customWidth="1"/>
    <col min="5" max="5" width="19" style="0" customWidth="1"/>
    <col min="6" max="6" width="16.16015625" style="0" customWidth="1"/>
    <col min="7" max="7" width="16.33203125" style="0" customWidth="1"/>
    <col min="8" max="8" width="18.5" style="5" customWidth="1"/>
    <col min="9" max="9" width="17.83203125" style="0" customWidth="1"/>
    <col min="10" max="10" width="13.16015625" style="0" customWidth="1"/>
    <col min="11" max="11" width="14.33203125" style="0" customWidth="1"/>
    <col min="12" max="12" width="16.5" style="0" customWidth="1"/>
    <col min="13" max="13" width="16.16015625" style="0" customWidth="1"/>
    <col min="14" max="14" width="20.33203125" style="1" customWidth="1"/>
    <col min="15" max="15" width="17.33203125" style="0" customWidth="1"/>
  </cols>
  <sheetData>
    <row r="1" spans="1:3" ht="12.75">
      <c r="A1" s="37"/>
      <c r="B1" s="36"/>
      <c r="C1" s="38"/>
    </row>
    <row r="2" spans="1:14" ht="105" customHeight="1" thickBot="1">
      <c r="A2" s="14"/>
      <c r="B2" s="36"/>
      <c r="N2" s="13" t="s">
        <v>11</v>
      </c>
    </row>
    <row r="3" spans="1:14" ht="49.5" customHeight="1" thickBot="1">
      <c r="A3" s="47" t="s">
        <v>13</v>
      </c>
      <c r="B3" s="47" t="s">
        <v>8</v>
      </c>
      <c r="C3" s="147" t="s">
        <v>3</v>
      </c>
      <c r="D3" s="147"/>
      <c r="E3" s="147"/>
      <c r="F3" s="147"/>
      <c r="G3" s="147"/>
      <c r="H3" s="148" t="s">
        <v>5</v>
      </c>
      <c r="I3" s="149"/>
      <c r="J3" s="149"/>
      <c r="K3" s="149"/>
      <c r="L3" s="149"/>
      <c r="M3" s="150"/>
      <c r="N3" s="141" t="s">
        <v>2</v>
      </c>
    </row>
    <row r="4" spans="1:14" ht="23.25" customHeight="1" thickBot="1">
      <c r="A4" s="138" t="s">
        <v>12</v>
      </c>
      <c r="B4" s="138" t="s">
        <v>14</v>
      </c>
      <c r="C4" s="144" t="s">
        <v>4</v>
      </c>
      <c r="D4" s="145" t="s">
        <v>21</v>
      </c>
      <c r="E4" s="144" t="s">
        <v>6</v>
      </c>
      <c r="F4" s="144"/>
      <c r="G4" s="145" t="s">
        <v>24</v>
      </c>
      <c r="H4" s="144" t="s">
        <v>4</v>
      </c>
      <c r="I4" s="145" t="s">
        <v>21</v>
      </c>
      <c r="J4" s="144" t="s">
        <v>6</v>
      </c>
      <c r="K4" s="144"/>
      <c r="L4" s="145" t="s">
        <v>24</v>
      </c>
      <c r="M4" s="151" t="s">
        <v>25</v>
      </c>
      <c r="N4" s="142"/>
    </row>
    <row r="5" spans="1:14" ht="51.75" customHeight="1" thickBot="1">
      <c r="A5" s="139"/>
      <c r="B5" s="139"/>
      <c r="C5" s="144"/>
      <c r="D5" s="145"/>
      <c r="E5" s="57" t="s">
        <v>22</v>
      </c>
      <c r="F5" s="57" t="s">
        <v>23</v>
      </c>
      <c r="G5" s="145"/>
      <c r="H5" s="144"/>
      <c r="I5" s="145"/>
      <c r="J5" s="57" t="s">
        <v>22</v>
      </c>
      <c r="K5" s="57" t="s">
        <v>23</v>
      </c>
      <c r="L5" s="145"/>
      <c r="M5" s="152"/>
      <c r="N5" s="143"/>
    </row>
    <row r="6" spans="1:14" ht="16.5" customHeight="1">
      <c r="A6" s="67">
        <v>1</v>
      </c>
      <c r="B6" s="68">
        <v>2</v>
      </c>
      <c r="C6" s="69">
        <v>3</v>
      </c>
      <c r="D6" s="70">
        <v>4</v>
      </c>
      <c r="E6" s="70">
        <v>5</v>
      </c>
      <c r="F6" s="70">
        <v>6</v>
      </c>
      <c r="G6" s="70">
        <v>7</v>
      </c>
      <c r="H6" s="71">
        <v>8</v>
      </c>
      <c r="I6" s="70">
        <v>9</v>
      </c>
      <c r="J6" s="70">
        <v>10</v>
      </c>
      <c r="K6" s="70">
        <v>11</v>
      </c>
      <c r="L6" s="70">
        <v>12</v>
      </c>
      <c r="M6" s="70">
        <v>13</v>
      </c>
      <c r="N6" s="72" t="s">
        <v>26</v>
      </c>
    </row>
    <row r="7" spans="1:15" s="89" customFormat="1" ht="47.25" customHeight="1">
      <c r="A7" s="95" t="s">
        <v>43</v>
      </c>
      <c r="B7" s="108" t="s">
        <v>44</v>
      </c>
      <c r="C7" s="96">
        <f>D7+G7</f>
        <v>18144</v>
      </c>
      <c r="D7" s="96">
        <f>D8</f>
        <v>18144</v>
      </c>
      <c r="E7" s="101"/>
      <c r="F7" s="101"/>
      <c r="G7" s="101"/>
      <c r="H7" s="98"/>
      <c r="I7" s="101"/>
      <c r="J7" s="101"/>
      <c r="K7" s="101"/>
      <c r="L7" s="101"/>
      <c r="M7" s="101"/>
      <c r="N7" s="123">
        <f>C7+H7</f>
        <v>18144</v>
      </c>
      <c r="O7" s="50">
        <f aca="true" t="shared" si="0" ref="O7:O56">C7+H7</f>
        <v>18144</v>
      </c>
    </row>
    <row r="8" spans="1:15" s="89" customFormat="1" ht="109.5" customHeight="1">
      <c r="A8" s="65" t="s">
        <v>100</v>
      </c>
      <c r="B8" s="107" t="s">
        <v>101</v>
      </c>
      <c r="C8" s="56">
        <f>D8+G8</f>
        <v>18144</v>
      </c>
      <c r="D8" s="54">
        <f>D9</f>
        <v>18144</v>
      </c>
      <c r="E8" s="54"/>
      <c r="F8" s="54"/>
      <c r="G8" s="54"/>
      <c r="H8" s="55"/>
      <c r="I8" s="54"/>
      <c r="J8" s="54"/>
      <c r="K8" s="54"/>
      <c r="L8" s="54"/>
      <c r="M8" s="54"/>
      <c r="N8" s="124">
        <f aca="true" t="shared" si="1" ref="N8:N31">SUM(H8,C8)</f>
        <v>18144</v>
      </c>
      <c r="O8" s="50">
        <f t="shared" si="0"/>
        <v>18144</v>
      </c>
    </row>
    <row r="9" spans="1:15" s="89" customFormat="1" ht="47.25" customHeight="1">
      <c r="A9" s="82" t="s">
        <v>27</v>
      </c>
      <c r="B9" s="107" t="s">
        <v>97</v>
      </c>
      <c r="C9" s="56">
        <f>D9+G9</f>
        <v>18144</v>
      </c>
      <c r="D9" s="54">
        <v>18144</v>
      </c>
      <c r="E9" s="54"/>
      <c r="F9" s="54"/>
      <c r="G9" s="54"/>
      <c r="H9" s="55"/>
      <c r="I9" s="54"/>
      <c r="J9" s="54"/>
      <c r="K9" s="54"/>
      <c r="L9" s="54"/>
      <c r="M9" s="54"/>
      <c r="N9" s="124">
        <f t="shared" si="1"/>
        <v>18144</v>
      </c>
      <c r="O9" s="50">
        <f t="shared" si="0"/>
        <v>18144</v>
      </c>
    </row>
    <row r="10" spans="1:15" s="89" customFormat="1" ht="31.5">
      <c r="A10" s="95" t="s">
        <v>45</v>
      </c>
      <c r="B10" s="92" t="s">
        <v>46</v>
      </c>
      <c r="C10" s="96">
        <f>D10+G10</f>
        <v>15000</v>
      </c>
      <c r="D10" s="96">
        <f>D11+D12+D13+D16+D17+D18+D14</f>
        <v>15000</v>
      </c>
      <c r="E10" s="96">
        <f aca="true" t="shared" si="2" ref="E10:M10">E11+E12+E13+E16+E17+E18</f>
        <v>0</v>
      </c>
      <c r="F10" s="96">
        <f t="shared" si="2"/>
        <v>83584</v>
      </c>
      <c r="G10" s="96">
        <f t="shared" si="2"/>
        <v>0</v>
      </c>
      <c r="H10" s="96">
        <f t="shared" si="2"/>
        <v>0</v>
      </c>
      <c r="I10" s="96">
        <f t="shared" si="2"/>
        <v>0</v>
      </c>
      <c r="J10" s="96">
        <f t="shared" si="2"/>
        <v>0</v>
      </c>
      <c r="K10" s="96">
        <f t="shared" si="2"/>
        <v>0</v>
      </c>
      <c r="L10" s="96">
        <f t="shared" si="2"/>
        <v>0</v>
      </c>
      <c r="M10" s="96">
        <f t="shared" si="2"/>
        <v>0</v>
      </c>
      <c r="N10" s="123">
        <f>C10+H10</f>
        <v>15000</v>
      </c>
      <c r="O10" s="50">
        <f t="shared" si="0"/>
        <v>15000</v>
      </c>
    </row>
    <row r="11" spans="1:15" s="89" customFormat="1" ht="47.25">
      <c r="A11" s="65" t="s">
        <v>65</v>
      </c>
      <c r="B11" s="107" t="s">
        <v>66</v>
      </c>
      <c r="C11" s="56">
        <f aca="true" t="shared" si="3" ref="C11:C28">D11+G11</f>
        <v>27816</v>
      </c>
      <c r="D11" s="54">
        <v>-4400</v>
      </c>
      <c r="E11" s="54"/>
      <c r="F11" s="54"/>
      <c r="G11" s="54">
        <v>32216</v>
      </c>
      <c r="H11" s="53"/>
      <c r="I11" s="54"/>
      <c r="J11" s="54"/>
      <c r="K11" s="54"/>
      <c r="L11" s="54"/>
      <c r="M11" s="54"/>
      <c r="N11" s="124">
        <f t="shared" si="1"/>
        <v>27816</v>
      </c>
      <c r="O11" s="50">
        <f t="shared" si="0"/>
        <v>27816</v>
      </c>
    </row>
    <row r="12" spans="1:15" s="89" customFormat="1" ht="46.5" customHeight="1">
      <c r="A12" s="65" t="s">
        <v>67</v>
      </c>
      <c r="B12" s="107" t="s">
        <v>68</v>
      </c>
      <c r="C12" s="56">
        <f t="shared" si="3"/>
        <v>24289</v>
      </c>
      <c r="D12" s="54">
        <f>F12-28400</f>
        <v>24289</v>
      </c>
      <c r="E12" s="54"/>
      <c r="F12" s="54">
        <v>52689</v>
      </c>
      <c r="G12" s="54"/>
      <c r="H12" s="53"/>
      <c r="I12" s="54"/>
      <c r="J12" s="54"/>
      <c r="K12" s="54"/>
      <c r="L12" s="54"/>
      <c r="M12" s="54"/>
      <c r="N12" s="124">
        <f t="shared" si="1"/>
        <v>24289</v>
      </c>
      <c r="O12" s="50">
        <f t="shared" si="0"/>
        <v>24289</v>
      </c>
    </row>
    <row r="13" spans="1:15" s="89" customFormat="1" ht="65.25" customHeight="1">
      <c r="A13" s="65" t="s">
        <v>69</v>
      </c>
      <c r="B13" s="107" t="s">
        <v>70</v>
      </c>
      <c r="C13" s="56">
        <f t="shared" si="3"/>
        <v>-73936</v>
      </c>
      <c r="D13" s="54">
        <v>-41720</v>
      </c>
      <c r="E13" s="54"/>
      <c r="F13" s="54">
        <v>9064</v>
      </c>
      <c r="G13" s="54">
        <v>-32216</v>
      </c>
      <c r="H13" s="53"/>
      <c r="I13" s="54"/>
      <c r="J13" s="54"/>
      <c r="K13" s="54"/>
      <c r="L13" s="54"/>
      <c r="M13" s="54"/>
      <c r="N13" s="124">
        <f t="shared" si="1"/>
        <v>-73936</v>
      </c>
      <c r="O13" s="50">
        <f t="shared" si="0"/>
        <v>-73936</v>
      </c>
    </row>
    <row r="14" spans="1:15" s="89" customFormat="1" ht="31.5">
      <c r="A14" s="65" t="s">
        <v>95</v>
      </c>
      <c r="B14" s="107" t="s">
        <v>96</v>
      </c>
      <c r="C14" s="56">
        <f t="shared" si="3"/>
        <v>15000</v>
      </c>
      <c r="D14" s="54">
        <f aca="true" t="shared" si="4" ref="D14:M14">D15</f>
        <v>15000</v>
      </c>
      <c r="E14" s="54">
        <f t="shared" si="4"/>
        <v>0</v>
      </c>
      <c r="F14" s="54">
        <f t="shared" si="4"/>
        <v>0</v>
      </c>
      <c r="G14" s="54">
        <f t="shared" si="4"/>
        <v>0</v>
      </c>
      <c r="H14" s="54">
        <f t="shared" si="4"/>
        <v>0</v>
      </c>
      <c r="I14" s="54">
        <f t="shared" si="4"/>
        <v>0</v>
      </c>
      <c r="J14" s="54">
        <f t="shared" si="4"/>
        <v>0</v>
      </c>
      <c r="K14" s="54">
        <f t="shared" si="4"/>
        <v>0</v>
      </c>
      <c r="L14" s="54">
        <f t="shared" si="4"/>
        <v>0</v>
      </c>
      <c r="M14" s="54">
        <f t="shared" si="4"/>
        <v>0</v>
      </c>
      <c r="N14" s="124">
        <f t="shared" si="1"/>
        <v>15000</v>
      </c>
      <c r="O14" s="50">
        <f t="shared" si="0"/>
        <v>15000</v>
      </c>
    </row>
    <row r="15" spans="1:15" s="89" customFormat="1" ht="78.75" customHeight="1">
      <c r="A15" s="65"/>
      <c r="B15" s="107" t="s">
        <v>104</v>
      </c>
      <c r="C15" s="56">
        <f t="shared" si="3"/>
        <v>15000</v>
      </c>
      <c r="D15" s="54">
        <v>15000</v>
      </c>
      <c r="E15" s="54"/>
      <c r="F15" s="54"/>
      <c r="G15" s="54"/>
      <c r="H15" s="53"/>
      <c r="I15" s="54"/>
      <c r="J15" s="54"/>
      <c r="K15" s="54"/>
      <c r="L15" s="54"/>
      <c r="M15" s="54"/>
      <c r="N15" s="124">
        <f t="shared" si="1"/>
        <v>15000</v>
      </c>
      <c r="O15" s="50">
        <f t="shared" si="0"/>
        <v>15000</v>
      </c>
    </row>
    <row r="16" spans="1:15" s="89" customFormat="1" ht="16.5">
      <c r="A16" s="65" t="s">
        <v>73</v>
      </c>
      <c r="B16" s="107" t="s">
        <v>74</v>
      </c>
      <c r="C16" s="56">
        <f t="shared" si="3"/>
        <v>10400</v>
      </c>
      <c r="D16" s="54">
        <v>10400</v>
      </c>
      <c r="E16" s="54"/>
      <c r="F16" s="54">
        <v>10400</v>
      </c>
      <c r="G16" s="54"/>
      <c r="H16" s="53"/>
      <c r="I16" s="54"/>
      <c r="J16" s="54"/>
      <c r="K16" s="54"/>
      <c r="L16" s="54"/>
      <c r="M16" s="54"/>
      <c r="N16" s="124">
        <f t="shared" si="1"/>
        <v>10400</v>
      </c>
      <c r="O16" s="50">
        <f t="shared" si="0"/>
        <v>10400</v>
      </c>
    </row>
    <row r="17" spans="1:15" s="89" customFormat="1" ht="31.5">
      <c r="A17" s="65" t="s">
        <v>75</v>
      </c>
      <c r="B17" s="107" t="s">
        <v>76</v>
      </c>
      <c r="C17" s="56">
        <f t="shared" si="3"/>
        <v>11431</v>
      </c>
      <c r="D17" s="54">
        <v>11431</v>
      </c>
      <c r="E17" s="54"/>
      <c r="F17" s="54">
        <v>11431</v>
      </c>
      <c r="G17" s="54"/>
      <c r="H17" s="53"/>
      <c r="I17" s="54"/>
      <c r="J17" s="54"/>
      <c r="K17" s="54"/>
      <c r="L17" s="54"/>
      <c r="M17" s="54"/>
      <c r="N17" s="124">
        <f t="shared" si="1"/>
        <v>11431</v>
      </c>
      <c r="O17" s="50">
        <f t="shared" si="0"/>
        <v>11431</v>
      </c>
    </row>
    <row r="18" spans="1:15" s="89" customFormat="1" ht="16.5">
      <c r="A18" s="65" t="s">
        <v>84</v>
      </c>
      <c r="B18" s="107" t="s">
        <v>85</v>
      </c>
      <c r="C18" s="56">
        <f>D18+G18</f>
        <v>0</v>
      </c>
      <c r="D18" s="54">
        <f>D20+D19+D21</f>
        <v>0</v>
      </c>
      <c r="E18" s="54"/>
      <c r="F18" s="54"/>
      <c r="G18" s="54"/>
      <c r="H18" s="53"/>
      <c r="I18" s="54"/>
      <c r="J18" s="54"/>
      <c r="K18" s="54"/>
      <c r="L18" s="54"/>
      <c r="M18" s="54"/>
      <c r="N18" s="124">
        <f t="shared" si="1"/>
        <v>0</v>
      </c>
      <c r="O18" s="50">
        <f t="shared" si="0"/>
        <v>0</v>
      </c>
    </row>
    <row r="19" spans="1:15" s="89" customFormat="1" ht="31.5">
      <c r="A19" s="65"/>
      <c r="B19" s="107" t="s">
        <v>117</v>
      </c>
      <c r="C19" s="56">
        <f t="shared" si="3"/>
        <v>-3000</v>
      </c>
      <c r="D19" s="54">
        <v>-3000</v>
      </c>
      <c r="E19" s="54"/>
      <c r="F19" s="54"/>
      <c r="G19" s="54"/>
      <c r="H19" s="53"/>
      <c r="I19" s="54"/>
      <c r="J19" s="54"/>
      <c r="K19" s="54"/>
      <c r="L19" s="54"/>
      <c r="M19" s="54"/>
      <c r="N19" s="124">
        <f t="shared" si="1"/>
        <v>-3000</v>
      </c>
      <c r="O19" s="50">
        <f t="shared" si="0"/>
        <v>-3000</v>
      </c>
    </row>
    <row r="20" spans="1:15" s="89" customFormat="1" ht="47.25">
      <c r="A20" s="65"/>
      <c r="B20" s="107" t="s">
        <v>86</v>
      </c>
      <c r="C20" s="56">
        <f t="shared" si="3"/>
        <v>-3000</v>
      </c>
      <c r="D20" s="54">
        <v>-3000</v>
      </c>
      <c r="E20" s="54"/>
      <c r="F20" s="54"/>
      <c r="G20" s="54"/>
      <c r="H20" s="53"/>
      <c r="I20" s="54"/>
      <c r="J20" s="54"/>
      <c r="K20" s="54"/>
      <c r="L20" s="54"/>
      <c r="M20" s="54"/>
      <c r="N20" s="124">
        <f t="shared" si="1"/>
        <v>-3000</v>
      </c>
      <c r="O20" s="50">
        <f t="shared" si="0"/>
        <v>-3000</v>
      </c>
    </row>
    <row r="21" spans="1:15" s="89" customFormat="1" ht="31.5">
      <c r="A21" s="65"/>
      <c r="B21" s="107" t="s">
        <v>90</v>
      </c>
      <c r="C21" s="56">
        <f t="shared" si="3"/>
        <v>6000</v>
      </c>
      <c r="D21" s="54">
        <v>6000</v>
      </c>
      <c r="E21" s="54"/>
      <c r="F21" s="54"/>
      <c r="G21" s="54"/>
      <c r="H21" s="53"/>
      <c r="I21" s="54"/>
      <c r="J21" s="54"/>
      <c r="K21" s="54"/>
      <c r="L21" s="54"/>
      <c r="M21" s="54"/>
      <c r="N21" s="124">
        <f t="shared" si="1"/>
        <v>6000</v>
      </c>
      <c r="O21" s="50">
        <f t="shared" si="0"/>
        <v>6000</v>
      </c>
    </row>
    <row r="22" spans="1:15" s="89" customFormat="1" ht="31.5">
      <c r="A22" s="95" t="s">
        <v>47</v>
      </c>
      <c r="B22" s="92" t="s">
        <v>48</v>
      </c>
      <c r="C22" s="96">
        <f t="shared" si="3"/>
        <v>3693100</v>
      </c>
      <c r="D22" s="96">
        <f>D23+D25+D26+D28+D24</f>
        <v>3693100</v>
      </c>
      <c r="E22" s="96">
        <f>E23+E25+E26+E28+E24</f>
        <v>80320</v>
      </c>
      <c r="F22" s="96">
        <f>F23+F25+F26+F28+F24</f>
        <v>36500</v>
      </c>
      <c r="G22" s="96">
        <f aca="true" t="shared" si="5" ref="G22:M22">G23+G25+G26+G28</f>
        <v>0</v>
      </c>
      <c r="H22" s="96">
        <f t="shared" si="5"/>
        <v>0</v>
      </c>
      <c r="I22" s="96">
        <f t="shared" si="5"/>
        <v>0</v>
      </c>
      <c r="J22" s="96">
        <f t="shared" si="5"/>
        <v>0</v>
      </c>
      <c r="K22" s="96">
        <f t="shared" si="5"/>
        <v>0</v>
      </c>
      <c r="L22" s="96">
        <f t="shared" si="5"/>
        <v>0</v>
      </c>
      <c r="M22" s="96">
        <f t="shared" si="5"/>
        <v>0</v>
      </c>
      <c r="N22" s="125">
        <f>N23+N25+N26+N28+N24</f>
        <v>3693100</v>
      </c>
      <c r="O22" s="50">
        <f t="shared" si="0"/>
        <v>3693100</v>
      </c>
    </row>
    <row r="23" spans="1:15" s="89" customFormat="1" ht="31.5" customHeight="1">
      <c r="A23" s="65" t="s">
        <v>71</v>
      </c>
      <c r="B23" s="107" t="s">
        <v>72</v>
      </c>
      <c r="C23" s="56">
        <f t="shared" si="3"/>
        <v>-7907</v>
      </c>
      <c r="D23" s="54">
        <v>-7907</v>
      </c>
      <c r="E23" s="54"/>
      <c r="F23" s="54"/>
      <c r="G23" s="54"/>
      <c r="H23" s="55"/>
      <c r="I23" s="54"/>
      <c r="J23" s="54"/>
      <c r="K23" s="54"/>
      <c r="L23" s="54"/>
      <c r="M23" s="54"/>
      <c r="N23" s="124">
        <f aca="true" t="shared" si="6" ref="N23:N28">C23+H23</f>
        <v>-7907</v>
      </c>
      <c r="O23" s="50">
        <f t="shared" si="0"/>
        <v>-7907</v>
      </c>
    </row>
    <row r="24" spans="1:15" s="89" customFormat="1" ht="18.75" customHeight="1">
      <c r="A24" s="65" t="s">
        <v>102</v>
      </c>
      <c r="B24" s="107" t="s">
        <v>103</v>
      </c>
      <c r="C24" s="56">
        <f t="shared" si="3"/>
        <v>800000</v>
      </c>
      <c r="D24" s="54">
        <v>800000</v>
      </c>
      <c r="E24" s="54"/>
      <c r="F24" s="54"/>
      <c r="G24" s="54"/>
      <c r="H24" s="55"/>
      <c r="I24" s="54"/>
      <c r="J24" s="54"/>
      <c r="K24" s="54"/>
      <c r="L24" s="54"/>
      <c r="M24" s="54"/>
      <c r="N24" s="124">
        <f t="shared" si="6"/>
        <v>800000</v>
      </c>
      <c r="O24" s="50">
        <f t="shared" si="0"/>
        <v>800000</v>
      </c>
    </row>
    <row r="25" spans="1:15" s="89" customFormat="1" ht="31.5">
      <c r="A25" s="65" t="s">
        <v>49</v>
      </c>
      <c r="B25" s="107" t="s">
        <v>50</v>
      </c>
      <c r="C25" s="56">
        <f t="shared" si="3"/>
        <v>52907</v>
      </c>
      <c r="D25" s="54">
        <f>7907+45000</f>
        <v>52907</v>
      </c>
      <c r="E25" s="54">
        <f>35700+28620</f>
        <v>64320</v>
      </c>
      <c r="F25" s="54">
        <v>36500</v>
      </c>
      <c r="G25" s="54"/>
      <c r="H25" s="55"/>
      <c r="I25" s="54"/>
      <c r="J25" s="54"/>
      <c r="K25" s="54"/>
      <c r="L25" s="54"/>
      <c r="M25" s="54"/>
      <c r="N25" s="124">
        <f t="shared" si="6"/>
        <v>52907</v>
      </c>
      <c r="O25" s="50">
        <f t="shared" si="0"/>
        <v>52907</v>
      </c>
    </row>
    <row r="26" spans="1:15" s="89" customFormat="1" ht="30.75" customHeight="1">
      <c r="A26" s="65" t="s">
        <v>77</v>
      </c>
      <c r="B26" s="107" t="s">
        <v>78</v>
      </c>
      <c r="C26" s="56">
        <f>D27</f>
        <v>0</v>
      </c>
      <c r="D26" s="56"/>
      <c r="E26" s="94">
        <f>E27</f>
        <v>16000</v>
      </c>
      <c r="F26" s="56">
        <f aca="true" t="shared" si="7" ref="F26:M26">G27</f>
        <v>0</v>
      </c>
      <c r="G26" s="56">
        <f t="shared" si="7"/>
        <v>0</v>
      </c>
      <c r="H26" s="56">
        <f t="shared" si="7"/>
        <v>0</v>
      </c>
      <c r="I26" s="56">
        <f t="shared" si="7"/>
        <v>0</v>
      </c>
      <c r="J26" s="56">
        <f t="shared" si="7"/>
        <v>0</v>
      </c>
      <c r="K26" s="56">
        <f t="shared" si="7"/>
        <v>0</v>
      </c>
      <c r="L26" s="56">
        <f t="shared" si="7"/>
        <v>0</v>
      </c>
      <c r="M26" s="56">
        <f t="shared" si="7"/>
        <v>0</v>
      </c>
      <c r="N26" s="124">
        <f t="shared" si="6"/>
        <v>0</v>
      </c>
      <c r="O26" s="50">
        <f t="shared" si="0"/>
        <v>0</v>
      </c>
    </row>
    <row r="27" spans="1:15" s="89" customFormat="1" ht="47.25">
      <c r="A27" s="65"/>
      <c r="B27" s="107" t="s">
        <v>79</v>
      </c>
      <c r="C27" s="56">
        <f t="shared" si="3"/>
        <v>0</v>
      </c>
      <c r="D27" s="54"/>
      <c r="E27" s="54">
        <v>16000</v>
      </c>
      <c r="F27" s="54"/>
      <c r="G27" s="54"/>
      <c r="H27" s="55"/>
      <c r="I27" s="54"/>
      <c r="J27" s="54"/>
      <c r="K27" s="54"/>
      <c r="L27" s="54"/>
      <c r="M27" s="54"/>
      <c r="N27" s="124">
        <f t="shared" si="6"/>
        <v>0</v>
      </c>
      <c r="O27" s="50">
        <f t="shared" si="0"/>
        <v>0</v>
      </c>
    </row>
    <row r="28" spans="1:15" s="89" customFormat="1" ht="47.25">
      <c r="A28" s="65" t="s">
        <v>51</v>
      </c>
      <c r="B28" s="107" t="s">
        <v>52</v>
      </c>
      <c r="C28" s="56">
        <f t="shared" si="3"/>
        <v>2848100</v>
      </c>
      <c r="D28" s="54">
        <f>3648100-800000</f>
        <v>2848100</v>
      </c>
      <c r="E28" s="54"/>
      <c r="F28" s="54"/>
      <c r="G28" s="54"/>
      <c r="H28" s="55"/>
      <c r="I28" s="54"/>
      <c r="J28" s="54"/>
      <c r="K28" s="54"/>
      <c r="L28" s="54"/>
      <c r="M28" s="54"/>
      <c r="N28" s="124">
        <f t="shared" si="6"/>
        <v>2848100</v>
      </c>
      <c r="O28" s="50">
        <f t="shared" si="0"/>
        <v>2848100</v>
      </c>
    </row>
    <row r="29" spans="1:15" s="93" customFormat="1" ht="47.25">
      <c r="A29" s="95" t="s">
        <v>16</v>
      </c>
      <c r="B29" s="92" t="s">
        <v>28</v>
      </c>
      <c r="C29" s="98">
        <f>D29+G29</f>
        <v>0</v>
      </c>
      <c r="D29" s="96">
        <f aca="true" t="shared" si="8" ref="D29:N29">D31+D30</f>
        <v>0</v>
      </c>
      <c r="E29" s="96">
        <f t="shared" si="8"/>
        <v>2500</v>
      </c>
      <c r="F29" s="96">
        <f t="shared" si="8"/>
        <v>0</v>
      </c>
      <c r="G29" s="96">
        <f t="shared" si="8"/>
        <v>0</v>
      </c>
      <c r="H29" s="96">
        <f t="shared" si="8"/>
        <v>0</v>
      </c>
      <c r="I29" s="96">
        <f t="shared" si="8"/>
        <v>0</v>
      </c>
      <c r="J29" s="96">
        <f t="shared" si="8"/>
        <v>0</v>
      </c>
      <c r="K29" s="96">
        <f t="shared" si="8"/>
        <v>0</v>
      </c>
      <c r="L29" s="96">
        <f t="shared" si="8"/>
        <v>0</v>
      </c>
      <c r="M29" s="96">
        <f t="shared" si="8"/>
        <v>0</v>
      </c>
      <c r="N29" s="125">
        <f t="shared" si="8"/>
        <v>0</v>
      </c>
      <c r="O29" s="50">
        <f t="shared" si="0"/>
        <v>0</v>
      </c>
    </row>
    <row r="30" spans="1:15" s="93" customFormat="1" ht="47.25">
      <c r="A30" s="65" t="s">
        <v>91</v>
      </c>
      <c r="B30" s="107" t="s">
        <v>92</v>
      </c>
      <c r="C30" s="99">
        <f aca="true" t="shared" si="9" ref="C30:C40">D30+G30</f>
        <v>500</v>
      </c>
      <c r="D30" s="94">
        <v>500</v>
      </c>
      <c r="E30" s="56"/>
      <c r="F30" s="56"/>
      <c r="G30" s="56"/>
      <c r="H30" s="56"/>
      <c r="I30" s="56"/>
      <c r="J30" s="56"/>
      <c r="K30" s="56"/>
      <c r="L30" s="56"/>
      <c r="M30" s="56"/>
      <c r="N30" s="126">
        <f t="shared" si="1"/>
        <v>500</v>
      </c>
      <c r="O30" s="50">
        <f t="shared" si="0"/>
        <v>500</v>
      </c>
    </row>
    <row r="31" spans="1:15" s="93" customFormat="1" ht="20.25" customHeight="1">
      <c r="A31" s="65" t="s">
        <v>80</v>
      </c>
      <c r="B31" s="107" t="s">
        <v>81</v>
      </c>
      <c r="C31" s="99">
        <f t="shared" si="9"/>
        <v>-500</v>
      </c>
      <c r="D31" s="91">
        <f>-5450+2500+1250+1200</f>
        <v>-500</v>
      </c>
      <c r="E31" s="91">
        <v>2500</v>
      </c>
      <c r="F31" s="91"/>
      <c r="G31" s="91"/>
      <c r="H31" s="55"/>
      <c r="I31" s="91"/>
      <c r="J31" s="91"/>
      <c r="K31" s="91"/>
      <c r="L31" s="91"/>
      <c r="M31" s="91"/>
      <c r="N31" s="126">
        <f t="shared" si="1"/>
        <v>-500</v>
      </c>
      <c r="O31" s="50">
        <f t="shared" si="0"/>
        <v>-500</v>
      </c>
    </row>
    <row r="32" spans="1:15" s="93" customFormat="1" ht="31.5">
      <c r="A32" s="100" t="s">
        <v>17</v>
      </c>
      <c r="B32" s="92" t="s">
        <v>19</v>
      </c>
      <c r="C32" s="98">
        <f aca="true" t="shared" si="10" ref="C32:M32">C33+C34+C36</f>
        <v>-18144</v>
      </c>
      <c r="D32" s="98">
        <f t="shared" si="10"/>
        <v>-18144</v>
      </c>
      <c r="E32" s="98">
        <f t="shared" si="10"/>
        <v>7116</v>
      </c>
      <c r="F32" s="98">
        <f t="shared" si="10"/>
        <v>1550</v>
      </c>
      <c r="G32" s="98">
        <f t="shared" si="10"/>
        <v>0</v>
      </c>
      <c r="H32" s="98">
        <f t="shared" si="10"/>
        <v>0</v>
      </c>
      <c r="I32" s="98">
        <f t="shared" si="10"/>
        <v>0</v>
      </c>
      <c r="J32" s="98">
        <f t="shared" si="10"/>
        <v>0</v>
      </c>
      <c r="K32" s="98">
        <f t="shared" si="10"/>
        <v>0</v>
      </c>
      <c r="L32" s="98">
        <f t="shared" si="10"/>
        <v>0</v>
      </c>
      <c r="M32" s="98">
        <f t="shared" si="10"/>
        <v>0</v>
      </c>
      <c r="N32" s="123">
        <f>C32+H32</f>
        <v>-18144</v>
      </c>
      <c r="O32" s="50">
        <f t="shared" si="0"/>
        <v>-18144</v>
      </c>
    </row>
    <row r="33" spans="1:15" s="93" customFormat="1" ht="31.5">
      <c r="A33" s="65" t="s">
        <v>55</v>
      </c>
      <c r="B33" s="107" t="s">
        <v>56</v>
      </c>
      <c r="C33" s="53">
        <f>D33+G33</f>
        <v>0</v>
      </c>
      <c r="D33" s="94">
        <f>7116-7116</f>
        <v>0</v>
      </c>
      <c r="E33" s="94">
        <v>7116</v>
      </c>
      <c r="F33" s="53"/>
      <c r="G33" s="53"/>
      <c r="H33" s="53"/>
      <c r="I33" s="53"/>
      <c r="J33" s="53"/>
      <c r="K33" s="53"/>
      <c r="L33" s="53"/>
      <c r="M33" s="53"/>
      <c r="N33" s="124">
        <f>SUM(H33,C33)</f>
        <v>0</v>
      </c>
      <c r="O33" s="50">
        <f t="shared" si="0"/>
        <v>0</v>
      </c>
    </row>
    <row r="34" spans="1:15" s="93" customFormat="1" ht="16.5">
      <c r="A34" s="65" t="s">
        <v>53</v>
      </c>
      <c r="B34" s="107" t="s">
        <v>54</v>
      </c>
      <c r="C34" s="99">
        <f>D34+G34</f>
        <v>0</v>
      </c>
      <c r="D34" s="94">
        <f>D35</f>
        <v>0</v>
      </c>
      <c r="E34" s="94">
        <f>E35</f>
        <v>0</v>
      </c>
      <c r="F34" s="94">
        <f>F35</f>
        <v>1550</v>
      </c>
      <c r="G34" s="94">
        <f>G35</f>
        <v>0</v>
      </c>
      <c r="H34" s="94">
        <f aca="true" t="shared" si="11" ref="H34:M34">H35</f>
        <v>0</v>
      </c>
      <c r="I34" s="94">
        <f t="shared" si="11"/>
        <v>0</v>
      </c>
      <c r="J34" s="94">
        <f t="shared" si="11"/>
        <v>0</v>
      </c>
      <c r="K34" s="94">
        <f t="shared" si="11"/>
        <v>0</v>
      </c>
      <c r="L34" s="94">
        <f t="shared" si="11"/>
        <v>0</v>
      </c>
      <c r="M34" s="94">
        <f t="shared" si="11"/>
        <v>0</v>
      </c>
      <c r="N34" s="124">
        <f>SUM(H34,C34)</f>
        <v>0</v>
      </c>
      <c r="O34" s="50">
        <f t="shared" si="0"/>
        <v>0</v>
      </c>
    </row>
    <row r="35" spans="1:15" s="93" customFormat="1" ht="78.75">
      <c r="A35" s="65" t="s">
        <v>27</v>
      </c>
      <c r="B35" s="107" t="s">
        <v>82</v>
      </c>
      <c r="C35" s="99">
        <f t="shared" si="9"/>
        <v>0</v>
      </c>
      <c r="D35" s="94"/>
      <c r="E35" s="94"/>
      <c r="F35" s="94">
        <v>1550</v>
      </c>
      <c r="G35" s="53"/>
      <c r="H35" s="53"/>
      <c r="I35" s="53"/>
      <c r="J35" s="53"/>
      <c r="K35" s="53"/>
      <c r="L35" s="53"/>
      <c r="M35" s="53"/>
      <c r="N35" s="124">
        <f>SUM(H35,C35)</f>
        <v>0</v>
      </c>
      <c r="O35" s="50">
        <f t="shared" si="0"/>
        <v>0</v>
      </c>
    </row>
    <row r="36" spans="1:15" s="89" customFormat="1" ht="113.25" customHeight="1">
      <c r="A36" s="65" t="s">
        <v>100</v>
      </c>
      <c r="B36" s="107" t="s">
        <v>101</v>
      </c>
      <c r="C36" s="56">
        <f>D36+G36</f>
        <v>-18144</v>
      </c>
      <c r="D36" s="54">
        <f>D37</f>
        <v>-18144</v>
      </c>
      <c r="E36" s="54"/>
      <c r="F36" s="54"/>
      <c r="G36" s="54"/>
      <c r="H36" s="55"/>
      <c r="I36" s="54"/>
      <c r="J36" s="54"/>
      <c r="K36" s="54"/>
      <c r="L36" s="54"/>
      <c r="M36" s="54"/>
      <c r="N36" s="124">
        <f>SUM(H36,C36)</f>
        <v>-18144</v>
      </c>
      <c r="O36" s="50">
        <f t="shared" si="0"/>
        <v>-18144</v>
      </c>
    </row>
    <row r="37" spans="1:15" s="89" customFormat="1" ht="47.25" customHeight="1">
      <c r="A37" s="82" t="s">
        <v>27</v>
      </c>
      <c r="B37" s="107" t="s">
        <v>97</v>
      </c>
      <c r="C37" s="56">
        <f>D37+G37</f>
        <v>-18144</v>
      </c>
      <c r="D37" s="54">
        <v>-18144</v>
      </c>
      <c r="E37" s="54"/>
      <c r="F37" s="54"/>
      <c r="G37" s="54"/>
      <c r="H37" s="55"/>
      <c r="I37" s="54"/>
      <c r="J37" s="54"/>
      <c r="K37" s="54"/>
      <c r="L37" s="54"/>
      <c r="M37" s="54"/>
      <c r="N37" s="124">
        <f>SUM(H37,C37)</f>
        <v>-18144</v>
      </c>
      <c r="O37" s="50">
        <f t="shared" si="0"/>
        <v>-18144</v>
      </c>
    </row>
    <row r="38" spans="1:15" s="93" customFormat="1" ht="32.25" customHeight="1">
      <c r="A38" s="95" t="s">
        <v>61</v>
      </c>
      <c r="B38" s="92" t="s">
        <v>62</v>
      </c>
      <c r="C38" s="98">
        <f>D38+G38</f>
        <v>0</v>
      </c>
      <c r="D38" s="101">
        <f aca="true" t="shared" si="12" ref="D38:N38">D39+D40</f>
        <v>0</v>
      </c>
      <c r="E38" s="101">
        <f t="shared" si="12"/>
        <v>0</v>
      </c>
      <c r="F38" s="96">
        <f t="shared" si="12"/>
        <v>1300</v>
      </c>
      <c r="G38" s="101">
        <f t="shared" si="12"/>
        <v>0</v>
      </c>
      <c r="H38" s="101">
        <f t="shared" si="12"/>
        <v>0</v>
      </c>
      <c r="I38" s="101">
        <f t="shared" si="12"/>
        <v>0</v>
      </c>
      <c r="J38" s="101">
        <f t="shared" si="12"/>
        <v>0</v>
      </c>
      <c r="K38" s="101">
        <f t="shared" si="12"/>
        <v>0</v>
      </c>
      <c r="L38" s="101">
        <f t="shared" si="12"/>
        <v>0</v>
      </c>
      <c r="M38" s="101">
        <f t="shared" si="12"/>
        <v>0</v>
      </c>
      <c r="N38" s="127">
        <f t="shared" si="12"/>
        <v>0</v>
      </c>
      <c r="O38" s="50">
        <f t="shared" si="0"/>
        <v>0</v>
      </c>
    </row>
    <row r="39" spans="1:15" s="93" customFormat="1" ht="18.75" customHeight="1">
      <c r="A39" s="65" t="s">
        <v>63</v>
      </c>
      <c r="B39" s="97" t="s">
        <v>64</v>
      </c>
      <c r="C39" s="99">
        <f t="shared" si="9"/>
        <v>-1300</v>
      </c>
      <c r="D39" s="91">
        <f>-11600+5000+5300</f>
        <v>-1300</v>
      </c>
      <c r="E39" s="91"/>
      <c r="F39" s="91"/>
      <c r="G39" s="91"/>
      <c r="H39" s="55"/>
      <c r="I39" s="91"/>
      <c r="J39" s="91"/>
      <c r="K39" s="91"/>
      <c r="L39" s="91"/>
      <c r="M39" s="91"/>
      <c r="N39" s="126">
        <f aca="true" t="shared" si="13" ref="N39:N49">C39+H39</f>
        <v>-1300</v>
      </c>
      <c r="O39" s="50">
        <f t="shared" si="0"/>
        <v>-1300</v>
      </c>
    </row>
    <row r="40" spans="1:15" s="93" customFormat="1" ht="33" customHeight="1">
      <c r="A40" s="65" t="s">
        <v>93</v>
      </c>
      <c r="B40" s="97" t="s">
        <v>94</v>
      </c>
      <c r="C40" s="99">
        <f t="shared" si="9"/>
        <v>1300</v>
      </c>
      <c r="D40" s="91">
        <v>1300</v>
      </c>
      <c r="E40" s="91"/>
      <c r="F40" s="91">
        <v>1300</v>
      </c>
      <c r="G40" s="91"/>
      <c r="H40" s="55"/>
      <c r="I40" s="91"/>
      <c r="J40" s="91"/>
      <c r="K40" s="91"/>
      <c r="L40" s="91"/>
      <c r="M40" s="91"/>
      <c r="N40" s="126">
        <f t="shared" si="13"/>
        <v>1300</v>
      </c>
      <c r="O40" s="50">
        <f t="shared" si="0"/>
        <v>1300</v>
      </c>
    </row>
    <row r="41" spans="1:15" s="93" customFormat="1" ht="63.75" customHeight="1">
      <c r="A41" s="119" t="s">
        <v>112</v>
      </c>
      <c r="B41" s="132" t="s">
        <v>113</v>
      </c>
      <c r="C41" s="98"/>
      <c r="D41" s="101"/>
      <c r="E41" s="101"/>
      <c r="F41" s="101"/>
      <c r="G41" s="101"/>
      <c r="H41" s="98">
        <f>I41+L41</f>
        <v>100000</v>
      </c>
      <c r="I41" s="101">
        <f>I42</f>
        <v>0</v>
      </c>
      <c r="J41" s="101">
        <f>J42</f>
        <v>0</v>
      </c>
      <c r="K41" s="101">
        <f>K42</f>
        <v>0</v>
      </c>
      <c r="L41" s="96">
        <f>L42</f>
        <v>100000</v>
      </c>
      <c r="M41" s="96">
        <f>M42</f>
        <v>100000</v>
      </c>
      <c r="N41" s="123">
        <f t="shared" si="13"/>
        <v>100000</v>
      </c>
      <c r="O41" s="50"/>
    </row>
    <row r="42" spans="1:15" s="93" customFormat="1" ht="111" customHeight="1">
      <c r="A42" s="133" t="s">
        <v>114</v>
      </c>
      <c r="B42" s="134" t="s">
        <v>115</v>
      </c>
      <c r="C42" s="99"/>
      <c r="D42" s="91"/>
      <c r="E42" s="91"/>
      <c r="F42" s="91"/>
      <c r="G42" s="91"/>
      <c r="H42" s="55">
        <f>I42+L42</f>
        <v>100000</v>
      </c>
      <c r="I42" s="91"/>
      <c r="J42" s="91"/>
      <c r="K42" s="91"/>
      <c r="L42" s="91">
        <v>100000</v>
      </c>
      <c r="M42" s="91">
        <v>100000</v>
      </c>
      <c r="N42" s="124">
        <f t="shared" si="13"/>
        <v>100000</v>
      </c>
      <c r="O42" s="50"/>
    </row>
    <row r="43" spans="1:15" s="93" customFormat="1" ht="54.75" customHeight="1">
      <c r="A43" s="119" t="s">
        <v>110</v>
      </c>
      <c r="B43" s="120" t="s">
        <v>111</v>
      </c>
      <c r="C43" s="98"/>
      <c r="D43" s="101"/>
      <c r="E43" s="101"/>
      <c r="F43" s="101"/>
      <c r="G43" s="101"/>
      <c r="H43" s="98">
        <f>I43+L43</f>
        <v>50000</v>
      </c>
      <c r="I43" s="101">
        <f>I44</f>
        <v>0</v>
      </c>
      <c r="J43" s="101">
        <f>J44</f>
        <v>0</v>
      </c>
      <c r="K43" s="101">
        <f>K44</f>
        <v>0</v>
      </c>
      <c r="L43" s="96">
        <f>L44</f>
        <v>50000</v>
      </c>
      <c r="M43" s="96">
        <f>M44</f>
        <v>50000</v>
      </c>
      <c r="N43" s="123">
        <f t="shared" si="13"/>
        <v>50000</v>
      </c>
      <c r="O43" s="50">
        <f t="shared" si="0"/>
        <v>50000</v>
      </c>
    </row>
    <row r="44" spans="1:15" s="93" customFormat="1" ht="19.5" customHeight="1">
      <c r="A44" s="116">
        <v>150101</v>
      </c>
      <c r="B44" s="117" t="s">
        <v>106</v>
      </c>
      <c r="C44" s="99">
        <f>D44+G44</f>
        <v>0</v>
      </c>
      <c r="D44" s="91"/>
      <c r="E44" s="91"/>
      <c r="F44" s="91"/>
      <c r="G44" s="91"/>
      <c r="H44" s="55">
        <f>I44+L44</f>
        <v>50000</v>
      </c>
      <c r="I44" s="91"/>
      <c r="J44" s="91"/>
      <c r="K44" s="91"/>
      <c r="L44" s="91">
        <v>50000</v>
      </c>
      <c r="M44" s="91">
        <v>50000</v>
      </c>
      <c r="N44" s="124">
        <f t="shared" si="13"/>
        <v>50000</v>
      </c>
      <c r="O44" s="50">
        <f t="shared" si="0"/>
        <v>50000</v>
      </c>
    </row>
    <row r="45" spans="1:15" s="93" customFormat="1" ht="33" customHeight="1">
      <c r="A45" s="65" t="s">
        <v>27</v>
      </c>
      <c r="B45" s="118" t="s">
        <v>107</v>
      </c>
      <c r="C45" s="99">
        <f>D45+G45</f>
        <v>0</v>
      </c>
      <c r="D45" s="91"/>
      <c r="E45" s="91"/>
      <c r="F45" s="91"/>
      <c r="G45" s="91"/>
      <c r="H45" s="55">
        <f>I45+L45</f>
        <v>50000</v>
      </c>
      <c r="I45" s="91"/>
      <c r="J45" s="91"/>
      <c r="K45" s="91"/>
      <c r="L45" s="91">
        <v>50000</v>
      </c>
      <c r="M45" s="91">
        <v>50000</v>
      </c>
      <c r="N45" s="124">
        <f t="shared" si="13"/>
        <v>50000</v>
      </c>
      <c r="O45" s="50">
        <f t="shared" si="0"/>
        <v>50000</v>
      </c>
    </row>
    <row r="46" spans="1:15" s="93" customFormat="1" ht="33" customHeight="1">
      <c r="A46" s="95" t="s">
        <v>37</v>
      </c>
      <c r="B46" s="121" t="s">
        <v>38</v>
      </c>
      <c r="C46" s="98">
        <f>D46+G46</f>
        <v>150000</v>
      </c>
      <c r="D46" s="101">
        <f>D47</f>
        <v>0</v>
      </c>
      <c r="E46" s="101">
        <f aca="true" t="shared" si="14" ref="E46:M46">E47</f>
        <v>0</v>
      </c>
      <c r="F46" s="101">
        <f t="shared" si="14"/>
        <v>0</v>
      </c>
      <c r="G46" s="96">
        <f t="shared" si="14"/>
        <v>150000</v>
      </c>
      <c r="H46" s="101">
        <f t="shared" si="14"/>
        <v>0</v>
      </c>
      <c r="I46" s="101">
        <f t="shared" si="14"/>
        <v>0</v>
      </c>
      <c r="J46" s="101">
        <f t="shared" si="14"/>
        <v>0</v>
      </c>
      <c r="K46" s="101">
        <f t="shared" si="14"/>
        <v>0</v>
      </c>
      <c r="L46" s="101">
        <f t="shared" si="14"/>
        <v>0</v>
      </c>
      <c r="M46" s="101">
        <f t="shared" si="14"/>
        <v>0</v>
      </c>
      <c r="N46" s="123">
        <f t="shared" si="13"/>
        <v>150000</v>
      </c>
      <c r="O46" s="50">
        <f t="shared" si="0"/>
        <v>150000</v>
      </c>
    </row>
    <row r="47" spans="1:15" s="93" customFormat="1" ht="66.75" customHeight="1">
      <c r="A47" s="65" t="s">
        <v>108</v>
      </c>
      <c r="B47" s="118" t="s">
        <v>109</v>
      </c>
      <c r="C47" s="99">
        <f>D47+G47</f>
        <v>150000</v>
      </c>
      <c r="D47" s="91">
        <f>D48</f>
        <v>0</v>
      </c>
      <c r="E47" s="91">
        <f>E48</f>
        <v>0</v>
      </c>
      <c r="F47" s="91">
        <f>F48</f>
        <v>0</v>
      </c>
      <c r="G47" s="91">
        <f>G48+100000</f>
        <v>150000</v>
      </c>
      <c r="H47" s="55"/>
      <c r="I47" s="91"/>
      <c r="J47" s="91"/>
      <c r="K47" s="91"/>
      <c r="L47" s="91"/>
      <c r="M47" s="91"/>
      <c r="N47" s="124">
        <f t="shared" si="13"/>
        <v>150000</v>
      </c>
      <c r="O47" s="50">
        <f t="shared" si="0"/>
        <v>150000</v>
      </c>
    </row>
    <row r="48" spans="1:15" s="93" customFormat="1" ht="31.5" customHeight="1">
      <c r="A48" s="65" t="s">
        <v>27</v>
      </c>
      <c r="B48" s="118" t="s">
        <v>107</v>
      </c>
      <c r="C48" s="99">
        <f>D48+G48</f>
        <v>50000</v>
      </c>
      <c r="D48" s="91"/>
      <c r="E48" s="91"/>
      <c r="F48" s="91"/>
      <c r="G48" s="91">
        <v>50000</v>
      </c>
      <c r="H48" s="55"/>
      <c r="I48" s="91"/>
      <c r="J48" s="91"/>
      <c r="K48" s="91"/>
      <c r="L48" s="91"/>
      <c r="M48" s="91"/>
      <c r="N48" s="124">
        <f t="shared" si="13"/>
        <v>50000</v>
      </c>
      <c r="O48" s="50">
        <f t="shared" si="0"/>
        <v>50000</v>
      </c>
    </row>
    <row r="49" spans="1:15" s="40" customFormat="1" ht="33.75" customHeight="1">
      <c r="A49" s="119" t="s">
        <v>87</v>
      </c>
      <c r="B49" s="102" t="s">
        <v>88</v>
      </c>
      <c r="C49" s="98">
        <f>-15000-45000-100000</f>
        <v>-160000</v>
      </c>
      <c r="D49" s="103"/>
      <c r="E49" s="98"/>
      <c r="F49" s="98"/>
      <c r="G49" s="103"/>
      <c r="H49" s="98"/>
      <c r="I49" s="103"/>
      <c r="J49" s="98"/>
      <c r="K49" s="98"/>
      <c r="L49" s="98"/>
      <c r="M49" s="98"/>
      <c r="N49" s="128">
        <f t="shared" si="13"/>
        <v>-160000</v>
      </c>
      <c r="O49" s="50">
        <f t="shared" si="0"/>
        <v>-160000</v>
      </c>
    </row>
    <row r="50" spans="1:15" s="40" customFormat="1" ht="19.5">
      <c r="A50" s="110"/>
      <c r="B50" s="111" t="s">
        <v>15</v>
      </c>
      <c r="C50" s="112">
        <f>C7+C10+C22+C29+C32+C38+C49+C43+C46+C41</f>
        <v>3698100</v>
      </c>
      <c r="D50" s="112">
        <f aca="true" t="shared" si="15" ref="D50:N50">D7+D10+D22+D29+D32+D38+D49+D43+D46+D41</f>
        <v>3708100</v>
      </c>
      <c r="E50" s="112">
        <f t="shared" si="15"/>
        <v>89936</v>
      </c>
      <c r="F50" s="112">
        <f t="shared" si="15"/>
        <v>122934</v>
      </c>
      <c r="G50" s="112">
        <f t="shared" si="15"/>
        <v>150000</v>
      </c>
      <c r="H50" s="112">
        <f t="shared" si="15"/>
        <v>150000</v>
      </c>
      <c r="I50" s="112">
        <f t="shared" si="15"/>
        <v>0</v>
      </c>
      <c r="J50" s="112">
        <f t="shared" si="15"/>
        <v>0</v>
      </c>
      <c r="K50" s="112">
        <f t="shared" si="15"/>
        <v>0</v>
      </c>
      <c r="L50" s="112">
        <f t="shared" si="15"/>
        <v>150000</v>
      </c>
      <c r="M50" s="112">
        <f t="shared" si="15"/>
        <v>150000</v>
      </c>
      <c r="N50" s="112">
        <f t="shared" si="15"/>
        <v>3848100</v>
      </c>
      <c r="O50" s="50">
        <f t="shared" si="0"/>
        <v>3848100</v>
      </c>
    </row>
    <row r="51" spans="1:15" s="93" customFormat="1" ht="18" customHeight="1">
      <c r="A51" s="110"/>
      <c r="B51" s="111" t="s">
        <v>33</v>
      </c>
      <c r="C51" s="112">
        <f>D51+G51</f>
        <v>31400</v>
      </c>
      <c r="D51" s="109">
        <f aca="true" t="shared" si="16" ref="D51:M51">D54+D52</f>
        <v>31400</v>
      </c>
      <c r="E51" s="109">
        <f t="shared" si="16"/>
        <v>0</v>
      </c>
      <c r="F51" s="109">
        <f t="shared" si="16"/>
        <v>0</v>
      </c>
      <c r="G51" s="109">
        <f t="shared" si="16"/>
        <v>0</v>
      </c>
      <c r="H51" s="109">
        <f t="shared" si="16"/>
        <v>0</v>
      </c>
      <c r="I51" s="109">
        <f t="shared" si="16"/>
        <v>245500</v>
      </c>
      <c r="J51" s="109">
        <f t="shared" si="16"/>
        <v>0</v>
      </c>
      <c r="K51" s="109">
        <f t="shared" si="16"/>
        <v>0</v>
      </c>
      <c r="L51" s="109">
        <f t="shared" si="16"/>
        <v>-245500</v>
      </c>
      <c r="M51" s="109">
        <f t="shared" si="16"/>
        <v>0</v>
      </c>
      <c r="N51" s="129">
        <f>C51+H51</f>
        <v>31400</v>
      </c>
      <c r="O51" s="50">
        <f t="shared" si="0"/>
        <v>31400</v>
      </c>
    </row>
    <row r="52" spans="1:15" ht="48.75" customHeight="1">
      <c r="A52" s="119" t="s">
        <v>16</v>
      </c>
      <c r="B52" s="92" t="s">
        <v>28</v>
      </c>
      <c r="C52" s="161"/>
      <c r="D52" s="137"/>
      <c r="E52" s="137"/>
      <c r="F52" s="137"/>
      <c r="G52" s="137"/>
      <c r="H52" s="137">
        <f>I52+L52</f>
        <v>0</v>
      </c>
      <c r="I52" s="98">
        <f>I53+I55</f>
        <v>245500</v>
      </c>
      <c r="J52" s="98">
        <f>J53+J55</f>
        <v>0</v>
      </c>
      <c r="K52" s="137">
        <f>K53+K55</f>
        <v>0</v>
      </c>
      <c r="L52" s="98">
        <f>L53+L55</f>
        <v>-245500</v>
      </c>
      <c r="M52" s="98"/>
      <c r="N52" s="162"/>
      <c r="O52" s="50">
        <f t="shared" si="0"/>
        <v>0</v>
      </c>
    </row>
    <row r="53" spans="1:15" s="8" customFormat="1" ht="219" customHeight="1">
      <c r="A53" s="106" t="s">
        <v>99</v>
      </c>
      <c r="B53" s="81" t="s">
        <v>98</v>
      </c>
      <c r="C53" s="163"/>
      <c r="D53" s="164"/>
      <c r="E53" s="164"/>
      <c r="F53" s="164"/>
      <c r="G53" s="164"/>
      <c r="H53" s="164">
        <f>I53+L53</f>
        <v>0</v>
      </c>
      <c r="I53" s="94">
        <v>245500</v>
      </c>
      <c r="J53" s="53"/>
      <c r="K53" s="164"/>
      <c r="L53" s="94">
        <v>-245500</v>
      </c>
      <c r="M53" s="53"/>
      <c r="N53" s="165"/>
      <c r="O53" s="50">
        <f t="shared" si="0"/>
        <v>0</v>
      </c>
    </row>
    <row r="54" spans="1:15" s="93" customFormat="1" ht="32.25" customHeight="1">
      <c r="A54" s="95" t="s">
        <v>37</v>
      </c>
      <c r="B54" s="92" t="s">
        <v>38</v>
      </c>
      <c r="C54" s="104">
        <f>D54+G54</f>
        <v>31400</v>
      </c>
      <c r="D54" s="98">
        <f aca="true" t="shared" si="17" ref="D54:M54">D55</f>
        <v>31400</v>
      </c>
      <c r="E54" s="98">
        <f t="shared" si="17"/>
        <v>0</v>
      </c>
      <c r="F54" s="98">
        <f t="shared" si="17"/>
        <v>0</v>
      </c>
      <c r="G54" s="98">
        <f t="shared" si="17"/>
        <v>0</v>
      </c>
      <c r="H54" s="98">
        <f t="shared" si="17"/>
        <v>0</v>
      </c>
      <c r="I54" s="98">
        <f t="shared" si="17"/>
        <v>0</v>
      </c>
      <c r="J54" s="98">
        <f t="shared" si="17"/>
        <v>0</v>
      </c>
      <c r="K54" s="98">
        <f t="shared" si="17"/>
        <v>0</v>
      </c>
      <c r="L54" s="98">
        <f t="shared" si="17"/>
        <v>0</v>
      </c>
      <c r="M54" s="98">
        <f t="shared" si="17"/>
        <v>0</v>
      </c>
      <c r="N54" s="128">
        <f>C54+H54</f>
        <v>31400</v>
      </c>
      <c r="O54" s="50">
        <f t="shared" si="0"/>
        <v>31400</v>
      </c>
    </row>
    <row r="55" spans="1:15" s="93" customFormat="1" ht="95.25" customHeight="1">
      <c r="A55" s="65" t="s">
        <v>41</v>
      </c>
      <c r="B55" s="83" t="s">
        <v>42</v>
      </c>
      <c r="C55" s="90">
        <f>D55+G55</f>
        <v>31400</v>
      </c>
      <c r="D55" s="91">
        <v>31400</v>
      </c>
      <c r="E55" s="166"/>
      <c r="F55" s="166"/>
      <c r="G55" s="166"/>
      <c r="H55" s="167"/>
      <c r="I55" s="166"/>
      <c r="J55" s="166"/>
      <c r="K55" s="166"/>
      <c r="L55" s="166"/>
      <c r="M55" s="166"/>
      <c r="N55" s="130">
        <f>C55+H55</f>
        <v>31400</v>
      </c>
      <c r="O55" s="50">
        <f t="shared" si="0"/>
        <v>31400</v>
      </c>
    </row>
    <row r="56" spans="1:15" s="93" customFormat="1" ht="22.5" customHeight="1" thickBot="1">
      <c r="A56" s="113"/>
      <c r="B56" s="114" t="s">
        <v>35</v>
      </c>
      <c r="C56" s="115">
        <f>C50+C51</f>
        <v>3729500</v>
      </c>
      <c r="D56" s="115">
        <f>D50+D51</f>
        <v>3739500</v>
      </c>
      <c r="E56" s="115">
        <f aca="true" t="shared" si="18" ref="E56:N56">E50+E51</f>
        <v>89936</v>
      </c>
      <c r="F56" s="115">
        <f t="shared" si="18"/>
        <v>122934</v>
      </c>
      <c r="G56" s="115">
        <f t="shared" si="18"/>
        <v>150000</v>
      </c>
      <c r="H56" s="115">
        <f t="shared" si="18"/>
        <v>150000</v>
      </c>
      <c r="I56" s="115">
        <f t="shared" si="18"/>
        <v>245500</v>
      </c>
      <c r="J56" s="115">
        <f t="shared" si="18"/>
        <v>0</v>
      </c>
      <c r="K56" s="115">
        <f t="shared" si="18"/>
        <v>0</v>
      </c>
      <c r="L56" s="115">
        <f t="shared" si="18"/>
        <v>-95500</v>
      </c>
      <c r="M56" s="115">
        <f t="shared" si="18"/>
        <v>150000</v>
      </c>
      <c r="N56" s="131">
        <f t="shared" si="18"/>
        <v>3879500</v>
      </c>
      <c r="O56" s="50">
        <f t="shared" si="0"/>
        <v>3879500</v>
      </c>
    </row>
    <row r="57" spans="1:15" ht="174.75" customHeight="1">
      <c r="A57" s="15"/>
      <c r="B57" s="18"/>
      <c r="C57" s="4"/>
      <c r="D57" s="2"/>
      <c r="E57" s="2"/>
      <c r="F57" s="2"/>
      <c r="G57" s="2"/>
      <c r="H57" s="6"/>
      <c r="I57" s="2"/>
      <c r="J57" s="2"/>
      <c r="K57" s="19"/>
      <c r="L57" s="2"/>
      <c r="M57" s="2"/>
      <c r="N57" s="43"/>
      <c r="O57" s="50">
        <f>C57+H57</f>
        <v>0</v>
      </c>
    </row>
    <row r="58" spans="1:15" ht="37.5" customHeight="1">
      <c r="A58" s="16"/>
      <c r="B58" s="146" t="s">
        <v>9</v>
      </c>
      <c r="C58" s="146"/>
      <c r="D58" s="146"/>
      <c r="E58" s="25"/>
      <c r="G58" s="29"/>
      <c r="H58" s="30"/>
      <c r="I58" s="29"/>
      <c r="J58" s="29"/>
      <c r="K58" s="140" t="s">
        <v>29</v>
      </c>
      <c r="L58" s="140"/>
      <c r="M58" s="2"/>
      <c r="N58" s="4"/>
      <c r="O58" s="50"/>
    </row>
    <row r="59" spans="1:15" ht="15.75">
      <c r="A59" s="3"/>
      <c r="C59" s="4"/>
      <c r="D59" s="2"/>
      <c r="E59" s="2"/>
      <c r="F59" s="2"/>
      <c r="G59" s="2"/>
      <c r="H59" s="6"/>
      <c r="I59" s="2"/>
      <c r="J59" s="2"/>
      <c r="K59" s="2"/>
      <c r="L59" s="2"/>
      <c r="M59" s="2"/>
      <c r="N59" s="4"/>
      <c r="O59" s="50"/>
    </row>
    <row r="60" spans="1:15" ht="15.75">
      <c r="A60" s="15"/>
      <c r="O60" s="50"/>
    </row>
    <row r="61" spans="1:15" ht="15.75">
      <c r="A61" s="15"/>
      <c r="C61" s="34"/>
      <c r="F61" s="84"/>
      <c r="O61" s="50"/>
    </row>
    <row r="62" spans="1:15" ht="15.75">
      <c r="A62" s="15"/>
      <c r="B62" s="12" t="s">
        <v>18</v>
      </c>
      <c r="C62" s="42">
        <f>C50-'додаток 2'!C24</f>
        <v>0</v>
      </c>
      <c r="D62" s="42">
        <f>D50-'додаток 2'!D24</f>
        <v>0</v>
      </c>
      <c r="E62" s="42">
        <f>E50-'додаток 2'!E24</f>
        <v>0</v>
      </c>
      <c r="F62" s="42">
        <f>F50-'додаток 2'!F24</f>
        <v>0</v>
      </c>
      <c r="G62" s="42">
        <f>G50-'додаток 2'!G24</f>
        <v>0</v>
      </c>
      <c r="H62" s="42">
        <f>H50-'додаток 2'!H24</f>
        <v>0</v>
      </c>
      <c r="I62" s="42">
        <f>I50-'додаток 2'!I24</f>
        <v>0</v>
      </c>
      <c r="J62" s="42">
        <f>J50-'додаток 2'!J24</f>
        <v>0</v>
      </c>
      <c r="K62" s="42">
        <f>K50-'додаток 2'!K24</f>
        <v>0</v>
      </c>
      <c r="L62" s="42">
        <f>L50-'додаток 2'!L24</f>
        <v>0</v>
      </c>
      <c r="M62" s="42">
        <f>M50-'додаток 2'!M24</f>
        <v>0</v>
      </c>
      <c r="N62" s="42">
        <f>N50-'додаток 2'!N24</f>
        <v>0</v>
      </c>
      <c r="O62" s="50"/>
    </row>
    <row r="63" spans="1:15" ht="15.75">
      <c r="A63" s="15"/>
      <c r="B63" s="12" t="s">
        <v>34</v>
      </c>
      <c r="C63" s="34">
        <f>C56-'додаток 2'!C28</f>
        <v>0</v>
      </c>
      <c r="D63" s="34">
        <f>D56-'додаток 2'!D28</f>
        <v>0</v>
      </c>
      <c r="E63" s="34">
        <f>E56-'додаток 2'!E28</f>
        <v>0</v>
      </c>
      <c r="F63" s="34">
        <f>F56-'додаток 2'!F28</f>
        <v>0</v>
      </c>
      <c r="G63" s="34">
        <f>G56-'додаток 2'!G28</f>
        <v>0</v>
      </c>
      <c r="H63" s="34">
        <f>H56-'додаток 2'!H28</f>
        <v>0</v>
      </c>
      <c r="I63" s="34">
        <f>I56-'додаток 2'!I28</f>
        <v>0</v>
      </c>
      <c r="J63" s="34">
        <f>J56-'додаток 2'!J28</f>
        <v>0</v>
      </c>
      <c r="K63" s="34">
        <f>K56-'додаток 2'!K28</f>
        <v>0</v>
      </c>
      <c r="L63" s="34">
        <f>L56-'додаток 2'!L28</f>
        <v>0</v>
      </c>
      <c r="M63" s="34">
        <f>M56-'додаток 2'!M28</f>
        <v>0</v>
      </c>
      <c r="N63" s="34">
        <f>N56-'додаток 2'!N28</f>
        <v>0</v>
      </c>
      <c r="O63" s="50"/>
    </row>
    <row r="64" spans="1:15" ht="15.75">
      <c r="A64" s="15"/>
      <c r="B64" s="12" t="s">
        <v>83</v>
      </c>
      <c r="C64" s="42">
        <f>C56-'[1]додаток 1уточ.'!$C$21</f>
        <v>0</v>
      </c>
      <c r="D64" s="42"/>
      <c r="E64" s="42"/>
      <c r="F64" s="42"/>
      <c r="G64" s="42"/>
      <c r="H64" s="45">
        <f>H56-'[1]додаток 1уточ.'!$D$21</f>
        <v>0</v>
      </c>
      <c r="I64" s="42"/>
      <c r="J64" s="42"/>
      <c r="K64" s="42"/>
      <c r="L64" s="42"/>
      <c r="M64" s="42"/>
      <c r="N64" s="42">
        <f>N56-'[1]додаток 1уточ.'!$F$21</f>
        <v>0</v>
      </c>
      <c r="O64" s="50"/>
    </row>
    <row r="65" spans="1:15" ht="15.75">
      <c r="A65" s="15"/>
      <c r="C65" s="42"/>
      <c r="D65" s="42"/>
      <c r="E65" s="42"/>
      <c r="F65" s="42"/>
      <c r="G65" s="42"/>
      <c r="H65" s="45"/>
      <c r="I65" s="42"/>
      <c r="J65" s="42"/>
      <c r="K65" s="42"/>
      <c r="L65" s="42"/>
      <c r="M65" s="42"/>
      <c r="N65" s="42"/>
      <c r="O65" s="50"/>
    </row>
    <row r="66" spans="1:15" ht="15.75">
      <c r="A66" s="15"/>
      <c r="O66" s="50"/>
    </row>
    <row r="67" spans="1:15" ht="15.75">
      <c r="A67" s="15"/>
      <c r="O67" s="50"/>
    </row>
    <row r="68" spans="1:15" ht="15.75">
      <c r="A68" s="15"/>
      <c r="C68" s="42"/>
      <c r="O68" s="50"/>
    </row>
    <row r="69" spans="1:15" ht="15.75">
      <c r="A69" s="15"/>
      <c r="O69" s="50"/>
    </row>
    <row r="70" spans="1:15" ht="15.75">
      <c r="A70" s="15"/>
      <c r="O70" s="50"/>
    </row>
    <row r="71" spans="1:15" ht="15.75">
      <c r="A71" s="15"/>
      <c r="O71" s="50"/>
    </row>
    <row r="72" spans="1:15" ht="15.75">
      <c r="A72" s="15"/>
      <c r="C72" s="42"/>
      <c r="H72" s="46"/>
      <c r="O72" s="50"/>
    </row>
    <row r="73" spans="1:15" ht="15.75">
      <c r="A73" s="15"/>
      <c r="O73" s="50"/>
    </row>
    <row r="74" spans="1:15" ht="15.75">
      <c r="A74" s="15"/>
      <c r="C74" s="1">
        <f>C72-C71-C73</f>
        <v>0</v>
      </c>
      <c r="D74" s="1">
        <f aca="true" t="shared" si="19" ref="D74:N74">D72-D71-D73</f>
        <v>0</v>
      </c>
      <c r="E74" s="1">
        <f t="shared" si="19"/>
        <v>0</v>
      </c>
      <c r="F74" s="1">
        <f t="shared" si="19"/>
        <v>0</v>
      </c>
      <c r="G74" s="1">
        <f t="shared" si="19"/>
        <v>0</v>
      </c>
      <c r="H74" s="1">
        <f t="shared" si="19"/>
        <v>0</v>
      </c>
      <c r="I74" s="1">
        <f t="shared" si="19"/>
        <v>0</v>
      </c>
      <c r="J74" s="1">
        <f t="shared" si="19"/>
        <v>0</v>
      </c>
      <c r="K74" s="1">
        <f t="shared" si="19"/>
        <v>0</v>
      </c>
      <c r="L74" s="1">
        <f t="shared" si="19"/>
        <v>0</v>
      </c>
      <c r="M74" s="1">
        <f t="shared" si="19"/>
        <v>0</v>
      </c>
      <c r="N74" s="1">
        <f t="shared" si="19"/>
        <v>0</v>
      </c>
      <c r="O74" s="50">
        <f>C74+H74</f>
        <v>0</v>
      </c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</sheetData>
  <mergeCells count="16">
    <mergeCell ref="B58:D58"/>
    <mergeCell ref="C3:G3"/>
    <mergeCell ref="H3:M3"/>
    <mergeCell ref="M4:M5"/>
    <mergeCell ref="B4:B5"/>
    <mergeCell ref="L4:L5"/>
    <mergeCell ref="A4:A5"/>
    <mergeCell ref="K58:L58"/>
    <mergeCell ref="N3:N5"/>
    <mergeCell ref="C4:C5"/>
    <mergeCell ref="E4:F4"/>
    <mergeCell ref="D4:D5"/>
    <mergeCell ref="G4:G5"/>
    <mergeCell ref="H4:H5"/>
    <mergeCell ref="I4:I5"/>
    <mergeCell ref="J4:K4"/>
  </mergeCells>
  <printOptions horizontalCentered="1"/>
  <pageMargins left="0.984251968503937" right="0.5905511811023623" top="0.5905511811023623" bottom="0.5905511811023623" header="0.2755905511811024" footer="0.11811023622047245"/>
  <pageSetup horizontalDpi="600" verticalDpi="600" orientation="landscape" paperSize="9" scale="55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Zeros="0" view="pageBreakPreview" zoomScaleSheetLayoutView="100" workbookViewId="0" topLeftCell="A7">
      <pane xSplit="2" ySplit="4" topLeftCell="G23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J26" sqref="J26"/>
    </sheetView>
  </sheetViews>
  <sheetFormatPr defaultColWidth="9.33203125" defaultRowHeight="12.75"/>
  <cols>
    <col min="1" max="1" width="10" style="9" customWidth="1"/>
    <col min="2" max="2" width="40.83203125" style="60" customWidth="1"/>
    <col min="3" max="3" width="20.83203125" style="10" customWidth="1"/>
    <col min="4" max="4" width="20.83203125" style="7" customWidth="1"/>
    <col min="5" max="5" width="17.83203125" style="7" customWidth="1"/>
    <col min="6" max="6" width="16.16015625" style="7" customWidth="1"/>
    <col min="7" max="7" width="16.5" style="7" customWidth="1"/>
    <col min="8" max="8" width="18" style="10" customWidth="1"/>
    <col min="9" max="9" width="17.5" style="7" customWidth="1"/>
    <col min="10" max="10" width="13.5" style="7" customWidth="1"/>
    <col min="11" max="11" width="14.5" style="7" customWidth="1"/>
    <col min="12" max="12" width="16" style="7" customWidth="1"/>
    <col min="13" max="13" width="16.5" style="7" customWidth="1"/>
    <col min="14" max="14" width="21.66015625" style="10" customWidth="1"/>
    <col min="15" max="15" width="19.16015625" style="7" customWidth="1"/>
    <col min="16" max="16384" width="9.33203125" style="7" customWidth="1"/>
  </cols>
  <sheetData>
    <row r="1" ht="12.75">
      <c r="M1" s="77" t="s">
        <v>36</v>
      </c>
    </row>
    <row r="2" ht="12.75">
      <c r="M2" s="77" t="s">
        <v>30</v>
      </c>
    </row>
    <row r="3" ht="12.75">
      <c r="M3" s="77" t="s">
        <v>31</v>
      </c>
    </row>
    <row r="4" ht="12.75">
      <c r="M4" s="10"/>
    </row>
    <row r="5" spans="1:14" ht="24.75" customHeight="1">
      <c r="A5" s="157" t="s">
        <v>32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ht="24" customHeight="1">
      <c r="A6" s="157" t="s">
        <v>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ht="15.75" thickBot="1">
      <c r="N7" s="35" t="s">
        <v>11</v>
      </c>
    </row>
    <row r="8" spans="1:14" ht="22.5" customHeight="1" thickBot="1">
      <c r="A8" s="151" t="s">
        <v>10</v>
      </c>
      <c r="B8" s="154" t="s">
        <v>20</v>
      </c>
      <c r="C8" s="144" t="s">
        <v>3</v>
      </c>
      <c r="D8" s="144"/>
      <c r="E8" s="144"/>
      <c r="F8" s="144"/>
      <c r="G8" s="144"/>
      <c r="H8" s="144" t="s">
        <v>5</v>
      </c>
      <c r="I8" s="144"/>
      <c r="J8" s="144"/>
      <c r="K8" s="144"/>
      <c r="L8" s="144"/>
      <c r="M8" s="144"/>
      <c r="N8" s="158" t="s">
        <v>2</v>
      </c>
    </row>
    <row r="9" spans="1:14" ht="16.5" customHeight="1" thickBot="1">
      <c r="A9" s="160"/>
      <c r="B9" s="155"/>
      <c r="C9" s="144" t="s">
        <v>4</v>
      </c>
      <c r="D9" s="145" t="s">
        <v>21</v>
      </c>
      <c r="E9" s="144" t="s">
        <v>6</v>
      </c>
      <c r="F9" s="144"/>
      <c r="G9" s="145" t="s">
        <v>24</v>
      </c>
      <c r="H9" s="144" t="s">
        <v>4</v>
      </c>
      <c r="I9" s="145" t="s">
        <v>21</v>
      </c>
      <c r="J9" s="144" t="s">
        <v>6</v>
      </c>
      <c r="K9" s="144"/>
      <c r="L9" s="145" t="s">
        <v>24</v>
      </c>
      <c r="M9" s="145" t="s">
        <v>25</v>
      </c>
      <c r="N9" s="158"/>
    </row>
    <row r="10" spans="1:14" ht="48.75" customHeight="1" thickBot="1">
      <c r="A10" s="160"/>
      <c r="B10" s="156"/>
      <c r="C10" s="144"/>
      <c r="D10" s="145"/>
      <c r="E10" s="57" t="s">
        <v>22</v>
      </c>
      <c r="F10" s="57" t="s">
        <v>23</v>
      </c>
      <c r="G10" s="145"/>
      <c r="H10" s="144"/>
      <c r="I10" s="145"/>
      <c r="J10" s="57" t="s">
        <v>22</v>
      </c>
      <c r="K10" s="57" t="s">
        <v>23</v>
      </c>
      <c r="L10" s="145"/>
      <c r="M10" s="145"/>
      <c r="N10" s="159"/>
    </row>
    <row r="11" spans="1:15" s="20" customFormat="1" ht="13.5" customHeight="1">
      <c r="A11" s="73">
        <v>1</v>
      </c>
      <c r="B11" s="71">
        <v>2</v>
      </c>
      <c r="C11" s="71">
        <v>3</v>
      </c>
      <c r="D11" s="70">
        <v>4</v>
      </c>
      <c r="E11" s="70">
        <v>5</v>
      </c>
      <c r="F11" s="70">
        <v>6</v>
      </c>
      <c r="G11" s="70">
        <v>7</v>
      </c>
      <c r="H11" s="71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2" t="s">
        <v>26</v>
      </c>
      <c r="O11" s="59"/>
    </row>
    <row r="12" spans="1:15" s="31" customFormat="1" ht="15.75">
      <c r="A12" s="63" t="s">
        <v>57</v>
      </c>
      <c r="B12" s="64" t="s">
        <v>58</v>
      </c>
      <c r="C12" s="51">
        <f aca="true" t="shared" si="0" ref="C12:C17">D12+G12</f>
        <v>7093</v>
      </c>
      <c r="D12" s="51">
        <f>'додаток 3'!D10+'додаток 3'!D23</f>
        <v>7093</v>
      </c>
      <c r="E12" s="51">
        <f>'додаток 3'!E10+'додаток 3'!E23</f>
        <v>0</v>
      </c>
      <c r="F12" s="51">
        <f>'додаток 3'!F10+'додаток 3'!F23</f>
        <v>83584</v>
      </c>
      <c r="G12" s="51">
        <f>'додаток 3'!G10+'додаток 3'!G23</f>
        <v>0</v>
      </c>
      <c r="H12" s="51">
        <f>'додаток 3'!H10+'додаток 3'!H23</f>
        <v>0</v>
      </c>
      <c r="I12" s="51">
        <f>'додаток 3'!I10+'додаток 3'!I23</f>
        <v>0</v>
      </c>
      <c r="J12" s="51">
        <f>'додаток 3'!J10+'додаток 3'!J23</f>
        <v>0</v>
      </c>
      <c r="K12" s="51">
        <f>'додаток 3'!K10+'додаток 3'!K23</f>
        <v>0</v>
      </c>
      <c r="L12" s="51">
        <f>'додаток 3'!L10+'додаток 3'!L23</f>
        <v>0</v>
      </c>
      <c r="M12" s="51">
        <f>'додаток 3'!M10+'додаток 3'!M23</f>
        <v>0</v>
      </c>
      <c r="N12" s="52">
        <f aca="true" t="shared" si="1" ref="N12:N17">H12+C12</f>
        <v>7093</v>
      </c>
      <c r="O12" s="59">
        <f aca="true" t="shared" si="2" ref="O12:O28">C12+H12</f>
        <v>7093</v>
      </c>
    </row>
    <row r="13" spans="1:15" s="31" customFormat="1" ht="15.75">
      <c r="A13" s="63" t="s">
        <v>59</v>
      </c>
      <c r="B13" s="64" t="s">
        <v>60</v>
      </c>
      <c r="C13" s="51">
        <f t="shared" si="0"/>
        <v>3701007</v>
      </c>
      <c r="D13" s="51">
        <f>'додаток 3'!D25+'додаток 3'!D26+'додаток 3'!D28+'додаток 3'!D24</f>
        <v>3701007</v>
      </c>
      <c r="E13" s="51">
        <f>'додаток 3'!E25+'додаток 3'!E26+'додаток 3'!E28</f>
        <v>80320</v>
      </c>
      <c r="F13" s="51">
        <f>'додаток 3'!F25+'додаток 3'!F26+'додаток 3'!F28</f>
        <v>36500</v>
      </c>
      <c r="G13" s="51">
        <f>'додаток 3'!G25+'додаток 3'!G26+'додаток 3'!G28</f>
        <v>0</v>
      </c>
      <c r="H13" s="51">
        <f>'додаток 3'!H25+'додаток 3'!H26+'додаток 3'!H28</f>
        <v>0</v>
      </c>
      <c r="I13" s="51">
        <f>'додаток 3'!I25+'додаток 3'!I26+'додаток 3'!I28</f>
        <v>0</v>
      </c>
      <c r="J13" s="51">
        <f>'додаток 3'!J25+'додаток 3'!J26+'додаток 3'!J28</f>
        <v>0</v>
      </c>
      <c r="K13" s="51">
        <f>'додаток 3'!K25+'додаток 3'!K26+'додаток 3'!K28</f>
        <v>0</v>
      </c>
      <c r="L13" s="51">
        <f>'додаток 3'!L25+'додаток 3'!L26+'додаток 3'!L28</f>
        <v>0</v>
      </c>
      <c r="M13" s="51">
        <f>'додаток 3'!M25+'додаток 3'!M26+'додаток 3'!M28</f>
        <v>0</v>
      </c>
      <c r="N13" s="52">
        <f t="shared" si="1"/>
        <v>3701007</v>
      </c>
      <c r="O13" s="59">
        <f t="shared" si="2"/>
        <v>3701007</v>
      </c>
    </row>
    <row r="14" spans="1:15" s="32" customFormat="1" ht="33" customHeight="1">
      <c r="A14" s="63" t="s">
        <v>1</v>
      </c>
      <c r="B14" s="64" t="s">
        <v>7</v>
      </c>
      <c r="C14" s="51">
        <f t="shared" si="0"/>
        <v>0</v>
      </c>
      <c r="D14" s="51">
        <f>'додаток 3'!D8+'додаток 3'!D30+'додаток 3'!D31+'додаток 3'!D33+'додаток 3'!D34+'додаток 3'!D36+'додаток 3'!D39+'додаток 3'!D40</f>
        <v>0</v>
      </c>
      <c r="E14" s="51">
        <f>'додаток 3'!E8+'додаток 3'!E30+'додаток 3'!E31+'додаток 3'!E33+'додаток 3'!E34+'додаток 3'!E36+'додаток 3'!E39+'додаток 3'!E40</f>
        <v>9616</v>
      </c>
      <c r="F14" s="51">
        <f>'додаток 3'!F8+'додаток 3'!F30+'додаток 3'!F31+'додаток 3'!F33+'додаток 3'!F34+'додаток 3'!F36+'додаток 3'!F39+'додаток 3'!F40</f>
        <v>2850</v>
      </c>
      <c r="G14" s="51">
        <f>'додаток 3'!G8+'додаток 3'!G30+'додаток 3'!G31+'додаток 3'!G33+'додаток 3'!G34+'додаток 3'!G36+'додаток 3'!G39+'додаток 3'!G40</f>
        <v>0</v>
      </c>
      <c r="H14" s="51">
        <f>'додаток 3'!H8+'додаток 3'!H30+'додаток 3'!H31+'додаток 3'!H33+'додаток 3'!H34+'додаток 3'!H36+'додаток 3'!H39+'додаток 3'!H40</f>
        <v>0</v>
      </c>
      <c r="I14" s="51">
        <f>'додаток 3'!I8+'додаток 3'!I30+'додаток 3'!I31+'додаток 3'!I33+'додаток 3'!I34+'додаток 3'!I36+'додаток 3'!I39+'додаток 3'!I40</f>
        <v>0</v>
      </c>
      <c r="J14" s="51">
        <f>'додаток 3'!J8+'додаток 3'!J30+'додаток 3'!J31+'додаток 3'!J33+'додаток 3'!J34+'додаток 3'!J36+'додаток 3'!J39+'додаток 3'!J40</f>
        <v>0</v>
      </c>
      <c r="K14" s="51">
        <f>'додаток 3'!K8+'додаток 3'!K30+'додаток 3'!K31+'додаток 3'!K33+'додаток 3'!K34+'додаток 3'!K36+'додаток 3'!K39+'додаток 3'!K40</f>
        <v>0</v>
      </c>
      <c r="L14" s="51">
        <f>'додаток 3'!L8+'додаток 3'!L30+'додаток 3'!L31+'додаток 3'!L33+'додаток 3'!L34+'додаток 3'!L36+'додаток 3'!L39+'додаток 3'!L40</f>
        <v>0</v>
      </c>
      <c r="M14" s="51">
        <f>'додаток 3'!M8+'додаток 3'!M30+'додаток 3'!M31+'додаток 3'!M33+'додаток 3'!M34+'додаток 3'!M36+'додаток 3'!M39+'додаток 3'!M40</f>
        <v>0</v>
      </c>
      <c r="N14" s="52">
        <f t="shared" si="1"/>
        <v>0</v>
      </c>
      <c r="O14" s="59">
        <f t="shared" si="2"/>
        <v>0</v>
      </c>
    </row>
    <row r="15" spans="1:15" s="32" customFormat="1" ht="18" customHeight="1">
      <c r="A15" s="63">
        <v>150000</v>
      </c>
      <c r="B15" s="64" t="s">
        <v>105</v>
      </c>
      <c r="C15" s="51">
        <f t="shared" si="0"/>
        <v>0</v>
      </c>
      <c r="D15" s="51">
        <f>D16</f>
        <v>0</v>
      </c>
      <c r="E15" s="51">
        <f aca="true" t="shared" si="3" ref="E15:M15">E16</f>
        <v>0</v>
      </c>
      <c r="F15" s="51">
        <f t="shared" si="3"/>
        <v>0</v>
      </c>
      <c r="G15" s="51">
        <f t="shared" si="3"/>
        <v>0</v>
      </c>
      <c r="H15" s="51">
        <f t="shared" si="3"/>
        <v>50000</v>
      </c>
      <c r="I15" s="51">
        <f t="shared" si="3"/>
        <v>0</v>
      </c>
      <c r="J15" s="51">
        <f t="shared" si="3"/>
        <v>0</v>
      </c>
      <c r="K15" s="51">
        <f t="shared" si="3"/>
        <v>0</v>
      </c>
      <c r="L15" s="51">
        <f t="shared" si="3"/>
        <v>50000</v>
      </c>
      <c r="M15" s="51">
        <f t="shared" si="3"/>
        <v>50000</v>
      </c>
      <c r="N15" s="52">
        <f t="shared" si="1"/>
        <v>50000</v>
      </c>
      <c r="O15" s="59"/>
    </row>
    <row r="16" spans="1:15" s="32" customFormat="1" ht="18" customHeight="1">
      <c r="A16" s="116">
        <v>150101</v>
      </c>
      <c r="B16" s="117" t="s">
        <v>106</v>
      </c>
      <c r="C16" s="49">
        <f t="shared" si="0"/>
        <v>0</v>
      </c>
      <c r="D16" s="49">
        <f>'додаток 3'!D44</f>
        <v>0</v>
      </c>
      <c r="E16" s="49">
        <f>'додаток 3'!E44</f>
        <v>0</v>
      </c>
      <c r="F16" s="49">
        <f>'додаток 3'!F44</f>
        <v>0</v>
      </c>
      <c r="G16" s="49">
        <f>'додаток 3'!G44</f>
        <v>0</v>
      </c>
      <c r="H16" s="49">
        <f>'додаток 3'!H44</f>
        <v>50000</v>
      </c>
      <c r="I16" s="49">
        <f>'додаток 3'!I44</f>
        <v>0</v>
      </c>
      <c r="J16" s="49">
        <f>'додаток 3'!J44</f>
        <v>0</v>
      </c>
      <c r="K16" s="49">
        <f>'додаток 3'!K44</f>
        <v>0</v>
      </c>
      <c r="L16" s="122">
        <f>'додаток 3'!L44</f>
        <v>50000</v>
      </c>
      <c r="M16" s="122">
        <f>'додаток 3'!M44</f>
        <v>50000</v>
      </c>
      <c r="N16" s="48">
        <f t="shared" si="1"/>
        <v>50000</v>
      </c>
      <c r="O16" s="59"/>
    </row>
    <row r="17" spans="1:15" s="32" customFormat="1" ht="36.75" customHeight="1">
      <c r="A17" s="65" t="s">
        <v>27</v>
      </c>
      <c r="B17" s="118" t="s">
        <v>107</v>
      </c>
      <c r="C17" s="49">
        <f t="shared" si="0"/>
        <v>0</v>
      </c>
      <c r="D17" s="49">
        <f>'додаток 3'!D45</f>
        <v>0</v>
      </c>
      <c r="E17" s="49">
        <f>'додаток 3'!E45</f>
        <v>0</v>
      </c>
      <c r="F17" s="49">
        <f>'додаток 3'!F45</f>
        <v>0</v>
      </c>
      <c r="G17" s="49">
        <f>'додаток 3'!G45</f>
        <v>0</v>
      </c>
      <c r="H17" s="49">
        <f>'додаток 3'!H45</f>
        <v>50000</v>
      </c>
      <c r="I17" s="49">
        <f>'додаток 3'!I45</f>
        <v>0</v>
      </c>
      <c r="J17" s="49">
        <f>'додаток 3'!J45</f>
        <v>0</v>
      </c>
      <c r="K17" s="49">
        <f>'додаток 3'!K45</f>
        <v>0</v>
      </c>
      <c r="L17" s="122">
        <f>'додаток 3'!L45</f>
        <v>50000</v>
      </c>
      <c r="M17" s="122">
        <f>'додаток 3'!M45</f>
        <v>50000</v>
      </c>
      <c r="N17" s="48">
        <f t="shared" si="1"/>
        <v>50000</v>
      </c>
      <c r="O17" s="59"/>
    </row>
    <row r="18" spans="1:15" s="32" customFormat="1" ht="35.25" customHeight="1">
      <c r="A18" s="135">
        <v>180000</v>
      </c>
      <c r="B18" s="136" t="s">
        <v>116</v>
      </c>
      <c r="C18" s="51">
        <f>D18+G18</f>
        <v>0</v>
      </c>
      <c r="D18" s="51"/>
      <c r="E18" s="51"/>
      <c r="F18" s="51"/>
      <c r="G18" s="51"/>
      <c r="H18" s="51">
        <f>I18+L18</f>
        <v>100000</v>
      </c>
      <c r="I18" s="51">
        <f>I19</f>
        <v>0</v>
      </c>
      <c r="J18" s="51">
        <f>J19</f>
        <v>0</v>
      </c>
      <c r="K18" s="51">
        <f>K19</f>
        <v>0</v>
      </c>
      <c r="L18" s="51">
        <f>L19</f>
        <v>100000</v>
      </c>
      <c r="M18" s="51">
        <f>M19</f>
        <v>100000</v>
      </c>
      <c r="N18" s="52">
        <f>H18+C18</f>
        <v>100000</v>
      </c>
      <c r="O18" s="59"/>
    </row>
    <row r="19" spans="1:15" s="32" customFormat="1" ht="112.5" customHeight="1">
      <c r="A19" s="133" t="s">
        <v>114</v>
      </c>
      <c r="B19" s="134" t="s">
        <v>115</v>
      </c>
      <c r="C19" s="49">
        <f>D19+G19</f>
        <v>0</v>
      </c>
      <c r="D19" s="49">
        <f>'додаток 3'!D42</f>
        <v>0</v>
      </c>
      <c r="E19" s="49">
        <f>'додаток 3'!E42</f>
        <v>0</v>
      </c>
      <c r="F19" s="49">
        <f>'додаток 3'!F42</f>
        <v>0</v>
      </c>
      <c r="G19" s="49">
        <f>'додаток 3'!G42</f>
        <v>0</v>
      </c>
      <c r="H19" s="49">
        <f>'додаток 3'!H42</f>
        <v>100000</v>
      </c>
      <c r="I19" s="49">
        <f>'додаток 3'!I42</f>
        <v>0</v>
      </c>
      <c r="J19" s="49">
        <f>'додаток 3'!J42</f>
        <v>0</v>
      </c>
      <c r="K19" s="49">
        <f>'додаток 3'!K42</f>
        <v>0</v>
      </c>
      <c r="L19" s="122">
        <f>'додаток 3'!L42</f>
        <v>100000</v>
      </c>
      <c r="M19" s="122">
        <f>'додаток 3'!M42</f>
        <v>100000</v>
      </c>
      <c r="N19" s="49">
        <f>H19+C19</f>
        <v>100000</v>
      </c>
      <c r="O19" s="59"/>
    </row>
    <row r="20" spans="1:16" s="33" customFormat="1" ht="31.5" customHeight="1">
      <c r="A20" s="63" t="s">
        <v>39</v>
      </c>
      <c r="B20" s="64" t="s">
        <v>40</v>
      </c>
      <c r="C20" s="51">
        <f>C21+C22</f>
        <v>-10000</v>
      </c>
      <c r="D20" s="51">
        <f aca="true" t="shared" si="4" ref="D20:M20">D21+D22</f>
        <v>0</v>
      </c>
      <c r="E20" s="51">
        <f t="shared" si="4"/>
        <v>0</v>
      </c>
      <c r="F20" s="51">
        <f t="shared" si="4"/>
        <v>0</v>
      </c>
      <c r="G20" s="51">
        <f t="shared" si="4"/>
        <v>150000</v>
      </c>
      <c r="H20" s="51">
        <f t="shared" si="4"/>
        <v>0</v>
      </c>
      <c r="I20" s="51">
        <f t="shared" si="4"/>
        <v>0</v>
      </c>
      <c r="J20" s="51">
        <f t="shared" si="4"/>
        <v>0</v>
      </c>
      <c r="K20" s="51">
        <f t="shared" si="4"/>
        <v>0</v>
      </c>
      <c r="L20" s="51">
        <f t="shared" si="4"/>
        <v>0</v>
      </c>
      <c r="M20" s="51">
        <f t="shared" si="4"/>
        <v>0</v>
      </c>
      <c r="N20" s="52">
        <f>C20+H20</f>
        <v>-10000</v>
      </c>
      <c r="O20" s="59">
        <f t="shared" si="2"/>
        <v>-10000</v>
      </c>
      <c r="P20" s="35"/>
    </row>
    <row r="21" spans="1:16" s="33" customFormat="1" ht="18" customHeight="1">
      <c r="A21" s="85" t="s">
        <v>89</v>
      </c>
      <c r="B21" s="86" t="s">
        <v>88</v>
      </c>
      <c r="C21" s="49">
        <f>'додаток 3'!C49</f>
        <v>-160000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8">
        <f>C21+H21</f>
        <v>-160000</v>
      </c>
      <c r="O21" s="59">
        <f t="shared" si="2"/>
        <v>-160000</v>
      </c>
      <c r="P21" s="35"/>
    </row>
    <row r="22" spans="1:16" s="33" customFormat="1" ht="63.75" customHeight="1">
      <c r="A22" s="65" t="s">
        <v>108</v>
      </c>
      <c r="B22" s="118" t="s">
        <v>109</v>
      </c>
      <c r="C22" s="49">
        <f>D22+G22</f>
        <v>150000</v>
      </c>
      <c r="D22" s="49">
        <f>'додаток 3'!D47</f>
        <v>0</v>
      </c>
      <c r="E22" s="49">
        <f>'додаток 3'!E47</f>
        <v>0</v>
      </c>
      <c r="F22" s="49">
        <f>'додаток 3'!F47</f>
        <v>0</v>
      </c>
      <c r="G22" s="122">
        <f>'додаток 3'!G47</f>
        <v>150000</v>
      </c>
      <c r="H22" s="49">
        <f>'додаток 3'!H47</f>
        <v>0</v>
      </c>
      <c r="I22" s="49">
        <f>'додаток 3'!I47</f>
        <v>0</v>
      </c>
      <c r="J22" s="49">
        <f>'додаток 3'!J47</f>
        <v>0</v>
      </c>
      <c r="K22" s="49">
        <f>'додаток 3'!K47</f>
        <v>0</v>
      </c>
      <c r="L22" s="49">
        <f>'додаток 3'!L47</f>
        <v>0</v>
      </c>
      <c r="M22" s="49">
        <f>'додаток 3'!M47</f>
        <v>0</v>
      </c>
      <c r="N22" s="48">
        <f>C22+H22</f>
        <v>150000</v>
      </c>
      <c r="O22" s="59"/>
      <c r="P22" s="35"/>
    </row>
    <row r="23" spans="1:16" s="33" customFormat="1" ht="32.25" customHeight="1">
      <c r="A23" s="65" t="s">
        <v>27</v>
      </c>
      <c r="B23" s="118" t="s">
        <v>107</v>
      </c>
      <c r="C23" s="49">
        <f>D23+G23</f>
        <v>50000</v>
      </c>
      <c r="D23" s="49">
        <f>'додаток 3'!D48</f>
        <v>0</v>
      </c>
      <c r="E23" s="49">
        <f>'додаток 3'!E48</f>
        <v>0</v>
      </c>
      <c r="F23" s="49">
        <f>'додаток 3'!F48</f>
        <v>0</v>
      </c>
      <c r="G23" s="122">
        <f>'додаток 3'!G48</f>
        <v>50000</v>
      </c>
      <c r="H23" s="49">
        <f>'додаток 3'!H48</f>
        <v>0</v>
      </c>
      <c r="I23" s="49">
        <f>'додаток 3'!I48</f>
        <v>0</v>
      </c>
      <c r="J23" s="49">
        <f>'додаток 3'!J48</f>
        <v>0</v>
      </c>
      <c r="K23" s="49">
        <f>'додаток 3'!K48</f>
        <v>0</v>
      </c>
      <c r="L23" s="49">
        <f>'додаток 3'!L48</f>
        <v>0</v>
      </c>
      <c r="M23" s="49">
        <f>'додаток 3'!M48</f>
        <v>0</v>
      </c>
      <c r="N23" s="48">
        <f>C23+H23</f>
        <v>50000</v>
      </c>
      <c r="O23" s="59"/>
      <c r="P23" s="35"/>
    </row>
    <row r="24" spans="1:15" s="41" customFormat="1" ht="21" customHeight="1">
      <c r="A24" s="63"/>
      <c r="B24" s="64" t="s">
        <v>15</v>
      </c>
      <c r="C24" s="78">
        <f>C12+C13+C14+C15+C20+C18</f>
        <v>3698100</v>
      </c>
      <c r="D24" s="78">
        <f aca="true" t="shared" si="5" ref="D24:N24">D12+D13+D14+D15+D20+D18</f>
        <v>3708100</v>
      </c>
      <c r="E24" s="78">
        <f t="shared" si="5"/>
        <v>89936</v>
      </c>
      <c r="F24" s="78">
        <f t="shared" si="5"/>
        <v>122934</v>
      </c>
      <c r="G24" s="78">
        <f t="shared" si="5"/>
        <v>150000</v>
      </c>
      <c r="H24" s="78">
        <f t="shared" si="5"/>
        <v>150000</v>
      </c>
      <c r="I24" s="78">
        <f t="shared" si="5"/>
        <v>0</v>
      </c>
      <c r="J24" s="78">
        <f t="shared" si="5"/>
        <v>0</v>
      </c>
      <c r="K24" s="78">
        <f t="shared" si="5"/>
        <v>0</v>
      </c>
      <c r="L24" s="78">
        <f t="shared" si="5"/>
        <v>150000</v>
      </c>
      <c r="M24" s="78">
        <f t="shared" si="5"/>
        <v>150000</v>
      </c>
      <c r="N24" s="78">
        <f t="shared" si="5"/>
        <v>3848100</v>
      </c>
      <c r="O24" s="59">
        <f t="shared" si="2"/>
        <v>3848100</v>
      </c>
    </row>
    <row r="25" spans="1:15" s="41" customFormat="1" ht="21" customHeight="1">
      <c r="A25" s="63"/>
      <c r="B25" s="64" t="s">
        <v>33</v>
      </c>
      <c r="C25" s="78">
        <f>D25+G25</f>
        <v>31400</v>
      </c>
      <c r="D25" s="78">
        <f aca="true" t="shared" si="6" ref="D25:M25">D27+D26</f>
        <v>31400</v>
      </c>
      <c r="E25" s="78">
        <f t="shared" si="6"/>
        <v>0</v>
      </c>
      <c r="F25" s="78">
        <f t="shared" si="6"/>
        <v>0</v>
      </c>
      <c r="G25" s="78">
        <f t="shared" si="6"/>
        <v>0</v>
      </c>
      <c r="H25" s="78">
        <f t="shared" si="6"/>
        <v>0</v>
      </c>
      <c r="I25" s="78">
        <f t="shared" si="6"/>
        <v>245500</v>
      </c>
      <c r="J25" s="78">
        <f t="shared" si="6"/>
        <v>0</v>
      </c>
      <c r="K25" s="78">
        <f t="shared" si="6"/>
        <v>0</v>
      </c>
      <c r="L25" s="78">
        <f t="shared" si="6"/>
        <v>-245500</v>
      </c>
      <c r="M25" s="78">
        <f t="shared" si="6"/>
        <v>0</v>
      </c>
      <c r="N25" s="79">
        <f>C25+H25</f>
        <v>31400</v>
      </c>
      <c r="O25" s="59">
        <f t="shared" si="2"/>
        <v>31400</v>
      </c>
    </row>
    <row r="26" spans="1:15" s="8" customFormat="1" ht="223.5" customHeight="1">
      <c r="A26" s="106" t="s">
        <v>99</v>
      </c>
      <c r="B26" s="81" t="s">
        <v>98</v>
      </c>
      <c r="C26" s="88"/>
      <c r="D26" s="87"/>
      <c r="E26" s="87"/>
      <c r="F26" s="87"/>
      <c r="G26" s="87"/>
      <c r="H26" s="87"/>
      <c r="I26" s="94">
        <v>245500</v>
      </c>
      <c r="J26" s="94"/>
      <c r="K26" s="94"/>
      <c r="L26" s="94">
        <v>-245500</v>
      </c>
      <c r="M26" s="87"/>
      <c r="N26" s="88"/>
      <c r="O26" s="105"/>
    </row>
    <row r="27" spans="1:15" ht="100.5" customHeight="1">
      <c r="A27" s="65" t="s">
        <v>41</v>
      </c>
      <c r="B27" s="83" t="s">
        <v>42</v>
      </c>
      <c r="C27" s="66">
        <f>D27+G27</f>
        <v>31400</v>
      </c>
      <c r="D27" s="58">
        <f>'додаток 3'!D55</f>
        <v>31400</v>
      </c>
      <c r="E27" s="58">
        <f>'додаток 3'!E55</f>
        <v>0</v>
      </c>
      <c r="F27" s="58">
        <f>'додаток 3'!F55</f>
        <v>0</v>
      </c>
      <c r="G27" s="58">
        <f>'додаток 3'!G55</f>
        <v>0</v>
      </c>
      <c r="H27" s="66">
        <f>'додаток 3'!H55</f>
        <v>0</v>
      </c>
      <c r="I27" s="66">
        <f>'додаток 3'!I55</f>
        <v>0</v>
      </c>
      <c r="J27" s="66">
        <f>'додаток 3'!J55</f>
        <v>0</v>
      </c>
      <c r="K27" s="66">
        <f>'додаток 3'!K55</f>
        <v>0</v>
      </c>
      <c r="L27" s="66">
        <f>'додаток 3'!L55</f>
        <v>0</v>
      </c>
      <c r="M27" s="66">
        <f>'додаток 3'!M55</f>
        <v>0</v>
      </c>
      <c r="N27" s="48">
        <f>C27+H27</f>
        <v>31400</v>
      </c>
      <c r="O27" s="59">
        <f t="shared" si="2"/>
        <v>31400</v>
      </c>
    </row>
    <row r="28" spans="1:15" ht="18" customHeight="1" thickBot="1">
      <c r="A28" s="74"/>
      <c r="B28" s="80" t="s">
        <v>35</v>
      </c>
      <c r="C28" s="75">
        <f>C25+C24</f>
        <v>3729500</v>
      </c>
      <c r="D28" s="75">
        <f aca="true" t="shared" si="7" ref="D28:N28">D25+D24</f>
        <v>3739500</v>
      </c>
      <c r="E28" s="75">
        <f t="shared" si="7"/>
        <v>89936</v>
      </c>
      <c r="F28" s="75">
        <f t="shared" si="7"/>
        <v>122934</v>
      </c>
      <c r="G28" s="75">
        <f t="shared" si="7"/>
        <v>150000</v>
      </c>
      <c r="H28" s="75">
        <f t="shared" si="7"/>
        <v>150000</v>
      </c>
      <c r="I28" s="75">
        <f t="shared" si="7"/>
        <v>245500</v>
      </c>
      <c r="J28" s="75">
        <f t="shared" si="7"/>
        <v>0</v>
      </c>
      <c r="K28" s="75">
        <f t="shared" si="7"/>
        <v>0</v>
      </c>
      <c r="L28" s="75">
        <f t="shared" si="7"/>
        <v>-95500</v>
      </c>
      <c r="M28" s="75">
        <f t="shared" si="7"/>
        <v>150000</v>
      </c>
      <c r="N28" s="76">
        <f t="shared" si="7"/>
        <v>3879500</v>
      </c>
      <c r="O28" s="59">
        <f t="shared" si="2"/>
        <v>3879500</v>
      </c>
    </row>
    <row r="29" spans="1:15" ht="10.5" customHeight="1">
      <c r="A29" s="11"/>
      <c r="O29" s="59">
        <f>C29+H29</f>
        <v>0</v>
      </c>
    </row>
    <row r="30" spans="1:15" ht="60" customHeight="1">
      <c r="A30" s="11"/>
      <c r="O30" s="59">
        <f>C30+H30</f>
        <v>0</v>
      </c>
    </row>
    <row r="31" spans="1:15" ht="68.25" customHeight="1">
      <c r="A31" s="11"/>
      <c r="O31" s="59">
        <f>C31+H31</f>
        <v>0</v>
      </c>
    </row>
    <row r="32" spans="1:14" ht="24" customHeight="1">
      <c r="A32" s="11"/>
      <c r="B32" s="140" t="s">
        <v>9</v>
      </c>
      <c r="C32" s="140"/>
      <c r="D32" s="140"/>
      <c r="E32" s="25"/>
      <c r="F32" s="26"/>
      <c r="G32" s="27"/>
      <c r="H32" s="28"/>
      <c r="I32" s="27"/>
      <c r="J32" s="153" t="s">
        <v>29</v>
      </c>
      <c r="K32" s="153"/>
      <c r="L32" s="22"/>
      <c r="M32" s="22"/>
      <c r="N32" s="44"/>
    </row>
    <row r="33" spans="1:14" ht="15.75">
      <c r="A33" s="11"/>
      <c r="C33" s="21"/>
      <c r="D33" s="22"/>
      <c r="E33" s="22"/>
      <c r="F33" s="22"/>
      <c r="G33" s="22"/>
      <c r="H33" s="21"/>
      <c r="I33" s="22"/>
      <c r="J33" s="22"/>
      <c r="K33" s="22"/>
      <c r="L33" s="22"/>
      <c r="M33" s="22"/>
      <c r="N33" s="21"/>
    </row>
    <row r="34" spans="1:14" ht="15.75">
      <c r="A34" s="11"/>
      <c r="B34" s="61"/>
      <c r="C34" s="23">
        <f>C24-'додаток 3'!C50</f>
        <v>0</v>
      </c>
      <c r="D34" s="23">
        <f>D24-'додаток 3'!D50</f>
        <v>0</v>
      </c>
      <c r="E34" s="23">
        <f>E24-'додаток 3'!E50</f>
        <v>0</v>
      </c>
      <c r="F34" s="23">
        <f>F24-'додаток 3'!F50</f>
        <v>0</v>
      </c>
      <c r="G34" s="23">
        <f>G24-'додаток 3'!G50</f>
        <v>0</v>
      </c>
      <c r="H34" s="23">
        <f>H24-'додаток 3'!H50</f>
        <v>0</v>
      </c>
      <c r="I34" s="23">
        <f>I24-'додаток 3'!I50</f>
        <v>0</v>
      </c>
      <c r="J34" s="23">
        <f>J24-'додаток 3'!J50</f>
        <v>0</v>
      </c>
      <c r="K34" s="23">
        <f>K24-'додаток 3'!K50</f>
        <v>0</v>
      </c>
      <c r="L34" s="23">
        <f>L24-'додаток 3'!L50</f>
        <v>0</v>
      </c>
      <c r="M34" s="23">
        <f>M24-'додаток 3'!M50</f>
        <v>0</v>
      </c>
      <c r="N34" s="23">
        <f>N24-'додаток 3'!N50</f>
        <v>0</v>
      </c>
    </row>
    <row r="35" spans="1:3" ht="15.75">
      <c r="A35" s="11"/>
      <c r="B35" s="62"/>
      <c r="C35" s="23"/>
    </row>
    <row r="36" spans="1:3" ht="15.75">
      <c r="A36" s="11"/>
      <c r="B36" s="62"/>
      <c r="C36" s="23"/>
    </row>
    <row r="37" spans="1:3" ht="15.75">
      <c r="A37" s="11"/>
      <c r="B37" s="62"/>
      <c r="C37" s="23"/>
    </row>
    <row r="38" spans="1:3" ht="15.75">
      <c r="A38" s="11"/>
      <c r="B38" s="62"/>
      <c r="C38" s="23"/>
    </row>
    <row r="39" spans="1:3" ht="15.75">
      <c r="A39" s="11"/>
      <c r="B39" s="62"/>
      <c r="C39" s="23"/>
    </row>
    <row r="40" ht="12.75">
      <c r="A40" s="11"/>
    </row>
    <row r="41" spans="1:13" ht="12.75">
      <c r="A41" s="11"/>
      <c r="C41" s="23"/>
      <c r="H41" s="23"/>
      <c r="M41" s="24"/>
    </row>
    <row r="42" spans="1:3" ht="12.75">
      <c r="A42" s="11"/>
      <c r="C42" s="39"/>
    </row>
    <row r="43" ht="12.75">
      <c r="A43" s="11"/>
    </row>
    <row r="44" spans="1:8" ht="12.75">
      <c r="A44" s="11"/>
      <c r="H44" s="23"/>
    </row>
    <row r="48" ht="12.75">
      <c r="C48" s="23"/>
    </row>
  </sheetData>
  <mergeCells count="18">
    <mergeCell ref="A5:N5"/>
    <mergeCell ref="C8:G8"/>
    <mergeCell ref="N8:N10"/>
    <mergeCell ref="H8:M8"/>
    <mergeCell ref="A8:A10"/>
    <mergeCell ref="J9:K9"/>
    <mergeCell ref="C9:C10"/>
    <mergeCell ref="D9:D10"/>
    <mergeCell ref="G9:G10"/>
    <mergeCell ref="A6:N6"/>
    <mergeCell ref="B32:D32"/>
    <mergeCell ref="B8:B10"/>
    <mergeCell ref="H9:H10"/>
    <mergeCell ref="I9:I10"/>
    <mergeCell ref="L9:L10"/>
    <mergeCell ref="M9:M10"/>
    <mergeCell ref="E9:F9"/>
    <mergeCell ref="J32:K32"/>
  </mergeCells>
  <printOptions horizontalCentered="1"/>
  <pageMargins left="0.984251968503937" right="0.5905511811023623" top="0.5905511811023623" bottom="0.5905511811023623" header="0.2362204724409449" footer="0.1968503937007874"/>
  <pageSetup horizontalDpi="600" verticalDpi="600" orientation="landscape" paperSize="9" scale="55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NPiddubna</cp:lastModifiedBy>
  <cp:lastPrinted>2009-09-28T13:19:15Z</cp:lastPrinted>
  <dcterms:created xsi:type="dcterms:W3CDTF">2001-12-29T15:32:18Z</dcterms:created>
  <dcterms:modified xsi:type="dcterms:W3CDTF">2009-09-28T13:21:41Z</dcterms:modified>
  <cp:category/>
  <cp:version/>
  <cp:contentType/>
  <cp:contentStatus/>
</cp:coreProperties>
</file>