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'Дод.4'!$A:$B,'Дод.4'!$8:$13</definedName>
    <definedName name="_xlnm.Print_Area" localSheetId="0">'Дод.4'!$A$1:$O$40</definedName>
  </definedNames>
  <calcPr fullCalcOnLoad="1"/>
</workbook>
</file>

<file path=xl/sharedStrings.xml><?xml version="1.0" encoding="utf-8"?>
<sst xmlns="http://schemas.openxmlformats.org/spreadsheetml/2006/main" count="70" uniqueCount="67">
  <si>
    <t xml:space="preserve">Назва місцевого бюджету адміністративно-територіальної одиниці  </t>
  </si>
  <si>
    <t>Міжбюджетні трансферти</t>
  </si>
  <si>
    <t>Загальний фонд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</si>
  <si>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</si>
  <si>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</si>
  <si>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</si>
  <si>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</si>
  <si>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</si>
  <si>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</si>
  <si>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</si>
  <si>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</si>
  <si>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</si>
  <si>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 xml:space="preserve">          Додаток № 4</t>
  </si>
  <si>
    <t xml:space="preserve">                      до рішення Рівненської  обласної ради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</si>
  <si>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</si>
  <si>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</si>
  <si>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</si>
  <si>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</si>
  <si>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</si>
  <si>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</si>
  <si>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</si>
  <si>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</si>
  <si>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</si>
  <si>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</si>
  <si>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</si>
  <si>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</si>
  <si>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</si>
  <si>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</si>
  <si>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</si>
  <si>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</si>
  <si>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</t>
  </si>
  <si>
    <t>Код бюджету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</si>
  <si>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</si>
  <si>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</si>
  <si>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</si>
  <si>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</si>
  <si>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</si>
  <si>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</si>
  <si>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</si>
  <si>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</si>
  <si>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</si>
  <si>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</si>
  <si>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</si>
  <si>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</si>
  <si>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</si>
  <si>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</si>
  <si>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</si>
  <si>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</si>
  <si>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М.П.Кривко</t>
  </si>
  <si>
    <t>(грн.)</t>
  </si>
  <si>
    <t>Перший заступник голови обласної ради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</si>
  <si>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</si>
  <si>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Зміни показників міжбюджетних трансфертів між державним бюджетом, обласним бюджетом та іншими бюджетами на 2011 рік</t>
  </si>
  <si>
    <t>Додаткова дотація з державного бюджету місцевим бюджетам на вирівнювання фінансової забезпеченості місцевих бюджетів</t>
  </si>
  <si>
    <t>Субвенція з державного бюджету місцевим бюджетам на виплату допомоги сім`ям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</si>
  <si>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</si>
  <si>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громадян, в тому числі:</t>
  </si>
  <si>
    <t xml:space="preserve">надання інших передбачених законодавством пільг </t>
  </si>
  <si>
    <t>в т.ч. цільові кошти на перевезення маршрутами "Рівне-Н.Українка" (Садові ділянки) та "Рівне-Городище" (Садові ділянки)</t>
  </si>
  <si>
    <t>компенсація за пільговий проїзд окремих категорій громадян залізничним транспортом</t>
  </si>
  <si>
    <t>компенсація за пільговий проїзд окремих категорій громадян електро-транспортом</t>
  </si>
  <si>
    <t>разом</t>
  </si>
  <si>
    <t>Спеціальний фонд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</si>
  <si>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</si>
  <si>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компенсація за пільговий проїзд окремих категорій громадян автотранспортом</t>
  </si>
  <si>
    <t>послуги зв'язку</t>
  </si>
  <si>
    <t>від 23 грудня 2011  року №496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</si>
</sst>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00000"/>
    <numFmt numFmtId="184" formatCode="0.000000"/>
    <numFmt numFmtId="185" formatCode="0.00000"/>
    <numFmt numFmtId="186" formatCode="#,##0.0"/>
    <numFmt numFmtId="187" formatCode="0.00000000"/>
    <numFmt numFmtId="188" formatCode="#,##0.0000"/>
    <numFmt numFmtId="189" formatCode="#,##0.00000"/>
    <numFmt numFmtId="190" formatCode="#,##0.0_ ;\-#,##0.0\ "/>
    <numFmt numFmtId="191" formatCode="#,##0.000000"/>
    <numFmt numFmtId="192" formatCode="#,##0.000"/>
    <numFmt numFmtId="193" formatCode="#,##0.0\ _г_р_н_."/>
    <numFmt numFmtId="194" formatCode="0.000000000000000"/>
    <numFmt numFmtId="195" formatCode="_-* #,##0.0_р_._-;\-* #,##0.0_р_._-;_-* &quot;-&quot;??_р_._-;_-@_-"/>
    <numFmt numFmtId="196" formatCode="#,##0.0_);\-#,##0.0"/>
    <numFmt numFmtId="197" formatCode="\+0.0"/>
    <numFmt numFmtId="198" formatCode="0.000000000"/>
    <numFmt numFmtId="199" formatCode="&quot;0&quot;0"/>
    <numFmt numFmtId="200" formatCode="0.0;[Red]0.0"/>
    <numFmt numFmtId="201" formatCode="#,##0.000_);\-#,##0.000"/>
    <numFmt numFmtId="202" formatCode="0.000000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0"/>
    <numFmt numFmtId="208" formatCode="0.00000000000000000"/>
    <numFmt numFmtId="209" formatCode="0.000000000000000000"/>
    <numFmt numFmtId="210" formatCode="0.0000000000000000000"/>
    <numFmt numFmtId="211" formatCode="0.00000000000000000000"/>
    <numFmt numFmtId="212" formatCode="0.000000000000000000000"/>
    <numFmt numFmtId="213" formatCode="0.0000000000000000000000"/>
    <numFmt numFmtId="214" formatCode="0.00000000000000000000000"/>
    <numFmt numFmtId="215" formatCode="#,##0.0_ ;[Red]\-#,##0.0\ "/>
    <numFmt numFmtId="216" formatCode="#,##0.00_ ;\-#,##0.00\ "/>
    <numFmt numFmtId="217" formatCode="0.0%"/>
    <numFmt numFmtId="218" formatCode="#,##0.000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_р_."/>
    <numFmt numFmtId="224" formatCode="#,##0_р_."/>
    <numFmt numFmtId="225" formatCode="_-* #,##0.0\ _г_р_н_._-;\-* #,##0.0\ _г_р_н_._-;_-* &quot;-&quot;??\ _г_р_н_._-;_-@_-"/>
    <numFmt numFmtId="226" formatCode="_-* #,##0\ _г_р_н_._-;\-* #,##0\ _г_р_н_._-;_-* &quot;-&quot;??\ _г_р_н_._-;_-@_-"/>
  </numFmts>
  <fonts count="52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name val="Times New Roman Cyr"/>
      <family val="0"/>
    </font>
    <font>
      <b/>
      <sz val="16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1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3" fillId="0" borderId="10" xfId="54" applyFont="1" applyBorder="1" applyAlignment="1">
      <alignment vertical="top"/>
      <protection/>
    </xf>
    <xf numFmtId="0" fontId="13" fillId="0" borderId="10" xfId="54" applyFont="1" applyBorder="1" applyAlignment="1">
      <alignment vertical="center"/>
      <protection/>
    </xf>
    <xf numFmtId="0" fontId="13" fillId="0" borderId="10" xfId="54" applyFont="1" applyBorder="1" applyAlignment="1">
      <alignment horizontal="left" vertical="center"/>
      <protection/>
    </xf>
    <xf numFmtId="0" fontId="13" fillId="0" borderId="10" xfId="54" applyFont="1" applyBorder="1" applyAlignment="1">
      <alignment vertical="top" wrapText="1"/>
      <protection/>
    </xf>
    <xf numFmtId="0" fontId="15" fillId="4" borderId="10" xfId="54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0" xfId="54" applyFont="1" applyFill="1" applyBorder="1" applyAlignment="1">
      <alignment vertical="top"/>
      <protection/>
    </xf>
    <xf numFmtId="0" fontId="15" fillId="4" borderId="10" xfId="54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3" fontId="7" fillId="4" borderId="0" xfId="54" applyNumberFormat="1" applyFont="1" applyFill="1" applyBorder="1" applyAlignment="1">
      <alignment/>
      <protection/>
    </xf>
    <xf numFmtId="0" fontId="9" fillId="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9" fillId="4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9" fontId="16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8" fillId="0" borderId="10" xfId="54" applyNumberFormat="1" applyFont="1" applyFill="1" applyBorder="1" applyAlignment="1">
      <alignment/>
      <protection/>
    </xf>
    <xf numFmtId="4" fontId="9" fillId="0" borderId="10" xfId="0" applyNumberFormat="1" applyFont="1" applyFill="1" applyBorder="1" applyAlignment="1">
      <alignment/>
    </xf>
    <xf numFmtId="4" fontId="7" fillId="4" borderId="10" xfId="54" applyNumberFormat="1" applyFont="1" applyFill="1" applyBorder="1" applyAlignment="1">
      <alignment/>
      <protection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C162"/>
  <sheetViews>
    <sheetView showZeros="0" tabSelected="1" view="pageBreakPreview" zoomScaleSheetLayoutView="100" zoomScalePageLayoutView="0" workbookViewId="0" topLeftCell="A1">
      <pane xSplit="2" topLeftCell="F1" activePane="topRight" state="frozen"/>
      <selection pane="topLeft" activeCell="A1" sqref="A1"/>
      <selection pane="topRight" activeCell="K3" sqref="K3"/>
    </sheetView>
  </sheetViews>
  <sheetFormatPr defaultColWidth="9.00390625" defaultRowHeight="12.75"/>
  <cols>
    <col min="1" max="1" width="13.375" style="1" customWidth="1"/>
    <col min="2" max="2" width="26.625" style="1" customWidth="1"/>
    <col min="3" max="3" width="22.125" style="1" customWidth="1"/>
    <col min="4" max="4" width="19.75390625" style="1" customWidth="1"/>
    <col min="5" max="5" width="15.875" style="1" customWidth="1"/>
    <col min="6" max="6" width="16.25390625" style="1" customWidth="1"/>
    <col min="7" max="7" width="17.125" style="1" customWidth="1"/>
    <col min="8" max="8" width="19.375" style="1" customWidth="1"/>
    <col min="9" max="9" width="17.00390625" style="1" customWidth="1"/>
    <col min="10" max="10" width="16.375" style="1" customWidth="1"/>
    <col min="11" max="11" width="15.25390625" style="1" customWidth="1"/>
    <col min="12" max="12" width="34.875" style="1" customWidth="1"/>
    <col min="13" max="13" width="27.625" style="1" customWidth="1"/>
    <col min="14" max="14" width="36.625" style="1" customWidth="1"/>
    <col min="15" max="15" width="33.75390625" style="1" customWidth="1"/>
    <col min="16" max="16" width="19.25390625" style="1" customWidth="1"/>
    <col min="17" max="17" width="14.125" style="1" customWidth="1"/>
    <col min="18" max="18" width="14.25390625" style="1" bestFit="1" customWidth="1"/>
    <col min="19" max="16384" width="9.125" style="1" customWidth="1"/>
  </cols>
  <sheetData>
    <row r="1" spans="10:15" ht="13.5" customHeight="1">
      <c r="J1" s="50" t="s">
        <v>12</v>
      </c>
      <c r="K1" s="50"/>
      <c r="O1" s="29"/>
    </row>
    <row r="2" spans="11:15" ht="13.5" customHeight="1">
      <c r="K2" s="27" t="s">
        <v>13</v>
      </c>
      <c r="O2" s="27"/>
    </row>
    <row r="3" spans="11:15" ht="13.5" customHeight="1">
      <c r="K3" s="14" t="s">
        <v>66</v>
      </c>
      <c r="O3" s="14"/>
    </row>
    <row r="4" spans="2:15" ht="10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9.75" customHeight="1">
      <c r="A5" s="8"/>
      <c r="B5" s="8"/>
      <c r="C5" s="52" t="s">
        <v>52</v>
      </c>
      <c r="D5" s="52"/>
      <c r="E5" s="52"/>
      <c r="F5" s="52"/>
      <c r="G5" s="52"/>
      <c r="H5" s="52"/>
      <c r="I5" s="52"/>
      <c r="J5" s="52"/>
      <c r="K5" s="52"/>
      <c r="L5" s="8"/>
      <c r="M5" s="8"/>
      <c r="N5" s="8"/>
      <c r="O5" s="8"/>
    </row>
    <row r="6" spans="1:14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 ht="10.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3" t="s">
        <v>49</v>
      </c>
      <c r="L7" s="4"/>
      <c r="M7" s="4"/>
      <c r="N7" s="4"/>
      <c r="O7" s="3" t="s">
        <v>49</v>
      </c>
      <c r="P7" s="3"/>
    </row>
    <row r="8" spans="1:22" ht="15" customHeight="1">
      <c r="A8" s="60" t="s">
        <v>31</v>
      </c>
      <c r="B8" s="61" t="s">
        <v>0</v>
      </c>
      <c r="C8" s="59" t="s">
        <v>1</v>
      </c>
      <c r="D8" s="59"/>
      <c r="E8" s="59"/>
      <c r="F8" s="59"/>
      <c r="G8" s="59"/>
      <c r="H8" s="59"/>
      <c r="I8" s="59"/>
      <c r="J8" s="59"/>
      <c r="K8" s="59"/>
      <c r="L8" s="53" t="s">
        <v>1</v>
      </c>
      <c r="M8" s="54"/>
      <c r="N8" s="55"/>
      <c r="O8" s="39" t="s">
        <v>30</v>
      </c>
      <c r="P8" s="20"/>
      <c r="Q8" s="15"/>
      <c r="R8" s="15"/>
      <c r="S8" s="15"/>
      <c r="T8" s="15"/>
      <c r="U8" s="15"/>
      <c r="V8" s="15"/>
    </row>
    <row r="9" spans="1:22" ht="15" customHeight="1">
      <c r="A9" s="60"/>
      <c r="B9" s="61"/>
      <c r="C9" s="59" t="s">
        <v>2</v>
      </c>
      <c r="D9" s="59"/>
      <c r="E9" s="59"/>
      <c r="F9" s="59"/>
      <c r="G9" s="59"/>
      <c r="H9" s="59"/>
      <c r="I9" s="59"/>
      <c r="J9" s="59"/>
      <c r="K9" s="59"/>
      <c r="L9" s="53" t="s">
        <v>2</v>
      </c>
      <c r="M9" s="54"/>
      <c r="N9" s="34" t="s">
        <v>62</v>
      </c>
      <c r="O9" s="39"/>
      <c r="P9" s="20"/>
      <c r="Q9" s="15"/>
      <c r="R9" s="15"/>
      <c r="S9" s="15"/>
      <c r="T9" s="15"/>
      <c r="U9" s="15"/>
      <c r="V9" s="15"/>
    </row>
    <row r="10" spans="1:133" ht="49.5" customHeight="1">
      <c r="A10" s="60"/>
      <c r="B10" s="61"/>
      <c r="C10" s="40" t="s">
        <v>53</v>
      </c>
      <c r="D10" s="41" t="s">
        <v>54</v>
      </c>
      <c r="E10" s="44" t="s">
        <v>56</v>
      </c>
      <c r="F10" s="45"/>
      <c r="G10" s="45"/>
      <c r="H10" s="45"/>
      <c r="I10" s="45"/>
      <c r="J10" s="45"/>
      <c r="K10" s="46"/>
      <c r="L10" s="40" t="s">
        <v>51</v>
      </c>
      <c r="M10" s="56" t="s">
        <v>55</v>
      </c>
      <c r="N10" s="56" t="s">
        <v>63</v>
      </c>
      <c r="O10" s="39"/>
      <c r="P10" s="20"/>
      <c r="Q10" s="16"/>
      <c r="R10" s="16"/>
      <c r="S10" s="16"/>
      <c r="T10" s="16"/>
      <c r="U10" s="16"/>
      <c r="V10" s="16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</row>
    <row r="11" spans="1:133" ht="29.25" customHeight="1">
      <c r="A11" s="60"/>
      <c r="B11" s="61"/>
      <c r="C11" s="40"/>
      <c r="D11" s="42"/>
      <c r="E11" s="47"/>
      <c r="F11" s="48"/>
      <c r="G11" s="48"/>
      <c r="H11" s="48"/>
      <c r="I11" s="48"/>
      <c r="J11" s="48"/>
      <c r="K11" s="49"/>
      <c r="L11" s="40"/>
      <c r="M11" s="57"/>
      <c r="N11" s="57"/>
      <c r="O11" s="39"/>
      <c r="P11" s="20"/>
      <c r="Q11" s="16"/>
      <c r="R11" s="16"/>
      <c r="S11" s="16"/>
      <c r="T11" s="16"/>
      <c r="U11" s="16"/>
      <c r="V11" s="16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</row>
    <row r="12" spans="1:133" ht="95.25" customHeight="1">
      <c r="A12" s="60"/>
      <c r="B12" s="61"/>
      <c r="C12" s="40"/>
      <c r="D12" s="43"/>
      <c r="E12" s="33" t="s">
        <v>65</v>
      </c>
      <c r="F12" s="33" t="s">
        <v>57</v>
      </c>
      <c r="G12" s="33" t="s">
        <v>64</v>
      </c>
      <c r="H12" s="33" t="s">
        <v>58</v>
      </c>
      <c r="I12" s="33" t="s">
        <v>59</v>
      </c>
      <c r="J12" s="33" t="s">
        <v>60</v>
      </c>
      <c r="K12" s="33" t="s">
        <v>61</v>
      </c>
      <c r="L12" s="40"/>
      <c r="M12" s="58"/>
      <c r="N12" s="58"/>
      <c r="O12" s="39"/>
      <c r="P12" s="20"/>
      <c r="Q12" s="16"/>
      <c r="R12" s="16"/>
      <c r="S12" s="16"/>
      <c r="T12" s="16"/>
      <c r="U12" s="16"/>
      <c r="V12" s="16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</row>
    <row r="13" spans="1:16" s="32" customFormat="1" ht="15" customHeight="1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  <c r="J13" s="30">
        <v>10</v>
      </c>
      <c r="K13" s="30">
        <v>11</v>
      </c>
      <c r="L13" s="30">
        <v>12</v>
      </c>
      <c r="M13" s="30">
        <v>13</v>
      </c>
      <c r="N13" s="30">
        <v>14</v>
      </c>
      <c r="O13" s="30">
        <v>15</v>
      </c>
      <c r="P13" s="31"/>
    </row>
    <row r="14" spans="1:22" ht="15" customHeight="1">
      <c r="A14" s="24">
        <v>17201000000</v>
      </c>
      <c r="B14" s="17" t="s">
        <v>9</v>
      </c>
      <c r="C14" s="35">
        <f>100000+2808100</f>
        <v>2908100</v>
      </c>
      <c r="D14" s="35">
        <f>27761876.93-12810.19</f>
        <v>27749066.74</v>
      </c>
      <c r="E14" s="35">
        <v>100200</v>
      </c>
      <c r="F14" s="35"/>
      <c r="G14" s="35"/>
      <c r="H14" s="35"/>
      <c r="I14" s="35"/>
      <c r="J14" s="35">
        <v>909800</v>
      </c>
      <c r="K14" s="35">
        <f>E14+F14+G14+I14+J14</f>
        <v>1010000</v>
      </c>
      <c r="L14" s="35"/>
      <c r="M14" s="35">
        <f>-6754800+768500</f>
        <v>-5986300</v>
      </c>
      <c r="N14" s="35"/>
      <c r="O14" s="36">
        <f>C14+D14+K14+L14+M14+N14</f>
        <v>25680866.74</v>
      </c>
      <c r="P14" s="21"/>
      <c r="Q14" s="15"/>
      <c r="R14" s="15"/>
      <c r="S14" s="15"/>
      <c r="T14" s="15"/>
      <c r="U14" s="15"/>
      <c r="V14" s="15"/>
    </row>
    <row r="15" spans="1:22" ht="15" customHeight="1">
      <c r="A15" s="24">
        <v>17202000000</v>
      </c>
      <c r="B15" s="17" t="s">
        <v>10</v>
      </c>
      <c r="C15" s="35">
        <f>135000+1178200</f>
        <v>1313200</v>
      </c>
      <c r="D15" s="35">
        <v>4276908.55</v>
      </c>
      <c r="E15" s="35">
        <v>16400</v>
      </c>
      <c r="F15" s="35">
        <v>2600</v>
      </c>
      <c r="G15" s="35">
        <v>53300</v>
      </c>
      <c r="H15" s="35"/>
      <c r="I15" s="35"/>
      <c r="J15" s="35"/>
      <c r="K15" s="35">
        <f aca="true" t="shared" si="0" ref="K15:K34">E15+F15+G15+I15+J15</f>
        <v>72300</v>
      </c>
      <c r="L15" s="35"/>
      <c r="M15" s="35"/>
      <c r="N15" s="35"/>
      <c r="O15" s="36">
        <f aca="true" t="shared" si="1" ref="O15:O34">C15+D15+K15+L15+M15+N15</f>
        <v>5662408.55</v>
      </c>
      <c r="P15" s="21"/>
      <c r="Q15" s="15"/>
      <c r="R15" s="15"/>
      <c r="S15" s="15"/>
      <c r="T15" s="15"/>
      <c r="U15" s="15"/>
      <c r="V15" s="15"/>
    </row>
    <row r="16" spans="1:16" ht="15" customHeight="1">
      <c r="A16" s="24">
        <v>17203000000</v>
      </c>
      <c r="B16" s="9" t="s">
        <v>3</v>
      </c>
      <c r="C16" s="35">
        <v>0</v>
      </c>
      <c r="D16" s="35">
        <f>4844594.85-10934.72</f>
        <v>4833660.13</v>
      </c>
      <c r="E16" s="35">
        <v>63800</v>
      </c>
      <c r="F16" s="35">
        <v>36200</v>
      </c>
      <c r="G16" s="35">
        <v>34600</v>
      </c>
      <c r="H16" s="35"/>
      <c r="I16" s="35"/>
      <c r="J16" s="35"/>
      <c r="K16" s="35">
        <f t="shared" si="0"/>
        <v>134600</v>
      </c>
      <c r="L16" s="35"/>
      <c r="M16" s="35"/>
      <c r="N16" s="35"/>
      <c r="O16" s="36">
        <f t="shared" si="1"/>
        <v>4968260.13</v>
      </c>
      <c r="P16" s="21"/>
    </row>
    <row r="17" spans="1:16" ht="15" customHeight="1">
      <c r="A17" s="24">
        <v>17204000000</v>
      </c>
      <c r="B17" s="9" t="s">
        <v>11</v>
      </c>
      <c r="C17" s="35">
        <f>76000+474200</f>
        <v>550200</v>
      </c>
      <c r="D17" s="35">
        <v>1432691.91</v>
      </c>
      <c r="E17" s="35">
        <v>6600</v>
      </c>
      <c r="F17" s="35">
        <v>700</v>
      </c>
      <c r="G17" s="35"/>
      <c r="H17" s="35"/>
      <c r="I17" s="35"/>
      <c r="J17" s="35"/>
      <c r="K17" s="35">
        <f t="shared" si="0"/>
        <v>7300</v>
      </c>
      <c r="L17" s="35"/>
      <c r="M17" s="35"/>
      <c r="N17" s="35">
        <v>-56300</v>
      </c>
      <c r="O17" s="36">
        <f t="shared" si="1"/>
        <v>1933891.91</v>
      </c>
      <c r="P17" s="21"/>
    </row>
    <row r="18" spans="1:16" ht="31.5" customHeight="1">
      <c r="A18" s="23"/>
      <c r="B18" s="13" t="s">
        <v>4</v>
      </c>
      <c r="C18" s="37">
        <f>SUM(C14:C17)</f>
        <v>4771500</v>
      </c>
      <c r="D18" s="37">
        <f>SUM(D14:D17)</f>
        <v>38292327.33</v>
      </c>
      <c r="E18" s="37">
        <f aca="true" t="shared" si="2" ref="E18:K18">SUM(E14:E17)</f>
        <v>187000</v>
      </c>
      <c r="F18" s="37">
        <f t="shared" si="2"/>
        <v>39500</v>
      </c>
      <c r="G18" s="37">
        <f t="shared" si="2"/>
        <v>87900</v>
      </c>
      <c r="H18" s="37">
        <f t="shared" si="2"/>
        <v>0</v>
      </c>
      <c r="I18" s="37">
        <f t="shared" si="2"/>
        <v>0</v>
      </c>
      <c r="J18" s="37">
        <f t="shared" si="2"/>
        <v>909800</v>
      </c>
      <c r="K18" s="37">
        <f t="shared" si="2"/>
        <v>1224200</v>
      </c>
      <c r="L18" s="37">
        <f>SUM(L14:L17)</f>
        <v>0</v>
      </c>
      <c r="M18" s="37">
        <f>SUM(M14:M17)</f>
        <v>-5986300</v>
      </c>
      <c r="N18" s="37">
        <f>SUM(N14:N17)</f>
        <v>-56300</v>
      </c>
      <c r="O18" s="37">
        <f>SUM(O14:O17)</f>
        <v>38245427.33</v>
      </c>
      <c r="P18" s="22"/>
    </row>
    <row r="19" spans="1:16" ht="15" customHeight="1">
      <c r="A19" s="25" t="s">
        <v>32</v>
      </c>
      <c r="B19" s="9" t="s">
        <v>14</v>
      </c>
      <c r="C19" s="35">
        <f>769400</f>
        <v>769400</v>
      </c>
      <c r="D19" s="35">
        <f>19346792.79-528599.15</f>
        <v>18818193.64</v>
      </c>
      <c r="E19" s="35">
        <v>24700</v>
      </c>
      <c r="F19" s="35">
        <v>11500</v>
      </c>
      <c r="G19" s="35">
        <v>72100</v>
      </c>
      <c r="H19" s="35"/>
      <c r="I19" s="35"/>
      <c r="J19" s="35"/>
      <c r="K19" s="35">
        <f t="shared" si="0"/>
        <v>108300</v>
      </c>
      <c r="L19" s="35"/>
      <c r="M19" s="35"/>
      <c r="N19" s="35"/>
      <c r="O19" s="36">
        <f t="shared" si="1"/>
        <v>19695893.64</v>
      </c>
      <c r="P19" s="21"/>
    </row>
    <row r="20" spans="1:16" ht="15" customHeight="1">
      <c r="A20" s="25" t="s">
        <v>33</v>
      </c>
      <c r="B20" s="9" t="s">
        <v>15</v>
      </c>
      <c r="C20" s="35">
        <v>796700</v>
      </c>
      <c r="D20" s="35">
        <f>20337427.99-231121.83</f>
        <v>20106306.16</v>
      </c>
      <c r="E20" s="35">
        <v>35600</v>
      </c>
      <c r="F20" s="35">
        <v>5200</v>
      </c>
      <c r="G20" s="35">
        <v>89600</v>
      </c>
      <c r="H20" s="35"/>
      <c r="I20" s="35"/>
      <c r="J20" s="35"/>
      <c r="K20" s="35">
        <f t="shared" si="0"/>
        <v>130400</v>
      </c>
      <c r="L20" s="35"/>
      <c r="M20" s="35"/>
      <c r="N20" s="35"/>
      <c r="O20" s="36">
        <f t="shared" si="1"/>
        <v>21033406.16</v>
      </c>
      <c r="P20" s="21"/>
    </row>
    <row r="21" spans="1:16" ht="15" customHeight="1">
      <c r="A21" s="25" t="s">
        <v>34</v>
      </c>
      <c r="B21" s="9" t="s">
        <v>16</v>
      </c>
      <c r="C21" s="35">
        <f>80000+609100</f>
        <v>689100</v>
      </c>
      <c r="D21" s="35">
        <f>5707344.84-198.38</f>
        <v>5707146.46</v>
      </c>
      <c r="E21" s="35">
        <v>4000</v>
      </c>
      <c r="F21" s="35"/>
      <c r="G21" s="35">
        <v>38400</v>
      </c>
      <c r="H21" s="35"/>
      <c r="I21" s="35"/>
      <c r="J21" s="35"/>
      <c r="K21" s="35">
        <f t="shared" si="0"/>
        <v>42400</v>
      </c>
      <c r="L21" s="35"/>
      <c r="M21" s="35"/>
      <c r="N21" s="35"/>
      <c r="O21" s="36">
        <f t="shared" si="1"/>
        <v>6438646.46</v>
      </c>
      <c r="P21" s="21"/>
    </row>
    <row r="22" spans="1:16" ht="15" customHeight="1">
      <c r="A22" s="25" t="s">
        <v>35</v>
      </c>
      <c r="B22" s="9" t="s">
        <v>17</v>
      </c>
      <c r="C22" s="35">
        <f>30000+511200</f>
        <v>541200</v>
      </c>
      <c r="D22" s="35">
        <f>2284496.72</f>
        <v>2284496.72</v>
      </c>
      <c r="E22" s="35">
        <v>4200</v>
      </c>
      <c r="F22" s="35"/>
      <c r="G22" s="35"/>
      <c r="H22" s="35"/>
      <c r="I22" s="35"/>
      <c r="J22" s="35"/>
      <c r="K22" s="35">
        <f t="shared" si="0"/>
        <v>4200</v>
      </c>
      <c r="L22" s="35"/>
      <c r="M22" s="35"/>
      <c r="N22" s="35"/>
      <c r="O22" s="36">
        <f t="shared" si="1"/>
        <v>2829896.72</v>
      </c>
      <c r="P22" s="21"/>
    </row>
    <row r="23" spans="1:16" ht="15" customHeight="1">
      <c r="A23" s="25" t="s">
        <v>36</v>
      </c>
      <c r="B23" s="9" t="s">
        <v>18</v>
      </c>
      <c r="C23" s="35">
        <f>1214600+700000</f>
        <v>1914600</v>
      </c>
      <c r="D23" s="35">
        <f>7243504.34</f>
        <v>7243504.34</v>
      </c>
      <c r="E23" s="35">
        <v>3900</v>
      </c>
      <c r="F23" s="35"/>
      <c r="G23" s="35">
        <v>47100</v>
      </c>
      <c r="H23" s="35"/>
      <c r="I23" s="35"/>
      <c r="J23" s="35"/>
      <c r="K23" s="35">
        <f t="shared" si="0"/>
        <v>51000</v>
      </c>
      <c r="L23" s="35"/>
      <c r="M23" s="35"/>
      <c r="N23" s="35"/>
      <c r="O23" s="36">
        <f t="shared" si="1"/>
        <v>9209104.34</v>
      </c>
      <c r="P23" s="21"/>
    </row>
    <row r="24" spans="1:16" ht="15" customHeight="1">
      <c r="A24" s="25" t="s">
        <v>37</v>
      </c>
      <c r="B24" s="9" t="s">
        <v>19</v>
      </c>
      <c r="C24" s="35">
        <f>67000+953600</f>
        <v>1020600</v>
      </c>
      <c r="D24" s="35">
        <f>10146346.83-314998.96</f>
        <v>9831347.87</v>
      </c>
      <c r="E24" s="35">
        <v>18200</v>
      </c>
      <c r="F24" s="35">
        <v>27300</v>
      </c>
      <c r="G24" s="35">
        <v>58000</v>
      </c>
      <c r="H24" s="35"/>
      <c r="I24" s="35"/>
      <c r="J24" s="35"/>
      <c r="K24" s="35">
        <f t="shared" si="0"/>
        <v>103500</v>
      </c>
      <c r="L24" s="35"/>
      <c r="M24" s="35"/>
      <c r="N24" s="35"/>
      <c r="O24" s="36">
        <f t="shared" si="1"/>
        <v>10955447.87</v>
      </c>
      <c r="P24" s="21"/>
    </row>
    <row r="25" spans="1:16" ht="15" customHeight="1">
      <c r="A25" s="25" t="s">
        <v>38</v>
      </c>
      <c r="B25" s="9" t="s">
        <v>20</v>
      </c>
      <c r="C25" s="35">
        <f>583400</f>
        <v>583400</v>
      </c>
      <c r="D25" s="35">
        <v>9506139.81</v>
      </c>
      <c r="E25" s="35">
        <v>19100</v>
      </c>
      <c r="F25" s="35">
        <v>50900</v>
      </c>
      <c r="G25" s="35">
        <v>32600</v>
      </c>
      <c r="H25" s="35"/>
      <c r="I25" s="35"/>
      <c r="J25" s="35"/>
      <c r="K25" s="35">
        <f t="shared" si="0"/>
        <v>102600</v>
      </c>
      <c r="L25" s="35"/>
      <c r="M25" s="35"/>
      <c r="N25" s="35"/>
      <c r="O25" s="36">
        <f t="shared" si="1"/>
        <v>10192139.81</v>
      </c>
      <c r="P25" s="21"/>
    </row>
    <row r="26" spans="1:16" ht="15" customHeight="1">
      <c r="A26" s="25" t="s">
        <v>39</v>
      </c>
      <c r="B26" s="10" t="s">
        <v>21</v>
      </c>
      <c r="C26" s="35">
        <f>30000+827700</f>
        <v>857700</v>
      </c>
      <c r="D26" s="35">
        <f>9157264.35-300907.06</f>
        <v>8856357.29</v>
      </c>
      <c r="E26" s="35">
        <v>12300</v>
      </c>
      <c r="F26" s="35">
        <v>600</v>
      </c>
      <c r="G26" s="35">
        <v>49600</v>
      </c>
      <c r="H26" s="35"/>
      <c r="I26" s="35">
        <v>383300</v>
      </c>
      <c r="J26" s="35"/>
      <c r="K26" s="35">
        <f t="shared" si="0"/>
        <v>445800</v>
      </c>
      <c r="L26" s="35">
        <v>3400</v>
      </c>
      <c r="M26" s="35"/>
      <c r="N26" s="35"/>
      <c r="O26" s="36">
        <f t="shared" si="1"/>
        <v>10163257.29</v>
      </c>
      <c r="P26" s="21"/>
    </row>
    <row r="27" spans="1:16" ht="15" customHeight="1">
      <c r="A27" s="25" t="s">
        <v>40</v>
      </c>
      <c r="B27" s="11" t="s">
        <v>22</v>
      </c>
      <c r="C27" s="35">
        <f>30000+584300</f>
        <v>614300</v>
      </c>
      <c r="D27" s="35">
        <v>6309549.0600000005</v>
      </c>
      <c r="E27" s="35">
        <v>9200</v>
      </c>
      <c r="F27" s="35"/>
      <c r="G27" s="35">
        <v>31800</v>
      </c>
      <c r="H27" s="35"/>
      <c r="I27" s="35"/>
      <c r="J27" s="35"/>
      <c r="K27" s="35">
        <f t="shared" si="0"/>
        <v>41000</v>
      </c>
      <c r="L27" s="35"/>
      <c r="M27" s="35"/>
      <c r="N27" s="35"/>
      <c r="O27" s="36">
        <f t="shared" si="1"/>
        <v>6964849.0600000005</v>
      </c>
      <c r="P27" s="21"/>
    </row>
    <row r="28" spans="1:16" ht="15" customHeight="1">
      <c r="A28" s="25" t="s">
        <v>41</v>
      </c>
      <c r="B28" s="9" t="s">
        <v>23</v>
      </c>
      <c r="C28" s="35">
        <f>60000+863500</f>
        <v>923500</v>
      </c>
      <c r="D28" s="35">
        <v>10702064.28</v>
      </c>
      <c r="E28" s="35">
        <v>9600</v>
      </c>
      <c r="F28" s="35">
        <v>400</v>
      </c>
      <c r="G28" s="35">
        <v>48800</v>
      </c>
      <c r="H28" s="35"/>
      <c r="I28" s="35"/>
      <c r="J28" s="35"/>
      <c r="K28" s="35">
        <f t="shared" si="0"/>
        <v>58800</v>
      </c>
      <c r="L28" s="35"/>
      <c r="M28" s="35"/>
      <c r="N28" s="35"/>
      <c r="O28" s="36">
        <f t="shared" si="1"/>
        <v>11684364.28</v>
      </c>
      <c r="P28" s="21"/>
    </row>
    <row r="29" spans="1:16" ht="15" customHeight="1">
      <c r="A29" s="25" t="s">
        <v>42</v>
      </c>
      <c r="B29" s="9" t="s">
        <v>24</v>
      </c>
      <c r="C29" s="35">
        <f>63000+1164200</f>
        <v>1227200</v>
      </c>
      <c r="D29" s="35">
        <f>6455269.2-174989.03</f>
        <v>6280280.17</v>
      </c>
      <c r="E29" s="35">
        <v>7800</v>
      </c>
      <c r="F29" s="35"/>
      <c r="G29" s="35"/>
      <c r="H29" s="35"/>
      <c r="I29" s="35"/>
      <c r="J29" s="35"/>
      <c r="K29" s="35">
        <f t="shared" si="0"/>
        <v>7800</v>
      </c>
      <c r="L29" s="35"/>
      <c r="M29" s="35"/>
      <c r="N29" s="35"/>
      <c r="O29" s="36">
        <f t="shared" si="1"/>
        <v>7515280.17</v>
      </c>
      <c r="P29" s="21"/>
    </row>
    <row r="30" spans="1:16" ht="15" customHeight="1">
      <c r="A30" s="25" t="s">
        <v>43</v>
      </c>
      <c r="B30" s="9" t="s">
        <v>25</v>
      </c>
      <c r="C30" s="35">
        <f>45000+556200</f>
        <v>601200</v>
      </c>
      <c r="D30" s="35">
        <v>4767575.58</v>
      </c>
      <c r="E30" s="35">
        <v>4200</v>
      </c>
      <c r="F30" s="35"/>
      <c r="G30" s="35">
        <v>28100</v>
      </c>
      <c r="H30" s="35"/>
      <c r="I30" s="35">
        <v>18900</v>
      </c>
      <c r="J30" s="35"/>
      <c r="K30" s="35">
        <f t="shared" si="0"/>
        <v>51200</v>
      </c>
      <c r="L30" s="35"/>
      <c r="M30" s="35"/>
      <c r="N30" s="35"/>
      <c r="O30" s="36">
        <f t="shared" si="1"/>
        <v>5419975.58</v>
      </c>
      <c r="P30" s="21"/>
    </row>
    <row r="31" spans="1:16" ht="15" customHeight="1">
      <c r="A31" s="25" t="s">
        <v>44</v>
      </c>
      <c r="B31" s="9" t="s">
        <v>26</v>
      </c>
      <c r="C31" s="35">
        <f>95200+1371900</f>
        <v>1467100</v>
      </c>
      <c r="D31" s="35">
        <f>5318661.61-162633.93</f>
        <v>5156027.680000001</v>
      </c>
      <c r="E31" s="35">
        <v>5200</v>
      </c>
      <c r="F31" s="35"/>
      <c r="G31" s="35">
        <v>30700</v>
      </c>
      <c r="H31" s="35"/>
      <c r="I31" s="35"/>
      <c r="J31" s="35"/>
      <c r="K31" s="35">
        <f>E31+F31+G31+I31+J31</f>
        <v>35900</v>
      </c>
      <c r="L31" s="35"/>
      <c r="M31" s="35"/>
      <c r="N31" s="35"/>
      <c r="O31" s="36">
        <f t="shared" si="1"/>
        <v>6659027.680000001</v>
      </c>
      <c r="P31" s="21"/>
    </row>
    <row r="32" spans="1:16" ht="15" customHeight="1">
      <c r="A32" s="25" t="s">
        <v>45</v>
      </c>
      <c r="B32" s="9" t="s">
        <v>27</v>
      </c>
      <c r="C32" s="35">
        <v>843300</v>
      </c>
      <c r="D32" s="35">
        <f>14862119.43-22014.84</f>
        <v>14840104.59</v>
      </c>
      <c r="E32" s="35">
        <v>9300</v>
      </c>
      <c r="F32" s="35">
        <v>2400</v>
      </c>
      <c r="G32" s="35">
        <v>151800</v>
      </c>
      <c r="H32" s="35">
        <v>84400</v>
      </c>
      <c r="I32" s="35"/>
      <c r="J32" s="35">
        <v>12800</v>
      </c>
      <c r="K32" s="35">
        <f t="shared" si="0"/>
        <v>176300</v>
      </c>
      <c r="L32" s="35">
        <v>138000</v>
      </c>
      <c r="M32" s="35"/>
      <c r="N32" s="35"/>
      <c r="O32" s="36">
        <f t="shared" si="1"/>
        <v>15997704.59</v>
      </c>
      <c r="P32" s="21"/>
    </row>
    <row r="33" spans="1:16" ht="15" customHeight="1">
      <c r="A33" s="25" t="s">
        <v>46</v>
      </c>
      <c r="B33" s="9" t="s">
        <v>28</v>
      </c>
      <c r="C33" s="35">
        <v>648900</v>
      </c>
      <c r="D33" s="35">
        <f>18365591.38-1015691.91</f>
        <v>17349899.47</v>
      </c>
      <c r="E33" s="35">
        <v>20400</v>
      </c>
      <c r="F33" s="35"/>
      <c r="G33" s="35">
        <v>74900</v>
      </c>
      <c r="H33" s="35"/>
      <c r="I33" s="35"/>
      <c r="J33" s="35"/>
      <c r="K33" s="35">
        <f t="shared" si="0"/>
        <v>95300</v>
      </c>
      <c r="L33" s="35"/>
      <c r="M33" s="35"/>
      <c r="N33" s="35"/>
      <c r="O33" s="36">
        <f t="shared" si="1"/>
        <v>18094099.47</v>
      </c>
      <c r="P33" s="21"/>
    </row>
    <row r="34" spans="1:16" ht="15" customHeight="1">
      <c r="A34" s="25" t="s">
        <v>47</v>
      </c>
      <c r="B34" s="9" t="s">
        <v>29</v>
      </c>
      <c r="C34" s="35">
        <f>70000+1069100</f>
        <v>1139100</v>
      </c>
      <c r="D34" s="35">
        <v>22387679.55</v>
      </c>
      <c r="E34" s="35">
        <v>43800</v>
      </c>
      <c r="F34" s="35">
        <v>65800</v>
      </c>
      <c r="G34" s="35">
        <v>125400</v>
      </c>
      <c r="H34" s="35"/>
      <c r="I34" s="35"/>
      <c r="J34" s="35"/>
      <c r="K34" s="35">
        <f t="shared" si="0"/>
        <v>235000</v>
      </c>
      <c r="L34" s="35"/>
      <c r="M34" s="35"/>
      <c r="N34" s="35"/>
      <c r="O34" s="36">
        <f t="shared" si="1"/>
        <v>23761779.55</v>
      </c>
      <c r="P34" s="21"/>
    </row>
    <row r="35" spans="1:16" ht="27" customHeight="1">
      <c r="A35" s="26"/>
      <c r="B35" s="18" t="s">
        <v>5</v>
      </c>
      <c r="C35" s="37">
        <f>SUM(C19:C34)</f>
        <v>14637300</v>
      </c>
      <c r="D35" s="37">
        <f>SUM(D19:D34)</f>
        <v>170146672.67000002</v>
      </c>
      <c r="E35" s="37">
        <f aca="true" t="shared" si="3" ref="E35:K35">SUM(E19:E34)</f>
        <v>231500</v>
      </c>
      <c r="F35" s="37">
        <f t="shared" si="3"/>
        <v>164100</v>
      </c>
      <c r="G35" s="37">
        <f t="shared" si="3"/>
        <v>878900</v>
      </c>
      <c r="H35" s="37">
        <f t="shared" si="3"/>
        <v>84400</v>
      </c>
      <c r="I35" s="37">
        <f t="shared" si="3"/>
        <v>402200</v>
      </c>
      <c r="J35" s="37">
        <f t="shared" si="3"/>
        <v>12800</v>
      </c>
      <c r="K35" s="37">
        <f t="shared" si="3"/>
        <v>1689500</v>
      </c>
      <c r="L35" s="37">
        <f>SUM(L19:L34)</f>
        <v>141400</v>
      </c>
      <c r="M35" s="37">
        <f>SUM(M19:M34)</f>
        <v>0</v>
      </c>
      <c r="N35" s="37">
        <f>SUM(N19:N34)</f>
        <v>0</v>
      </c>
      <c r="O35" s="37">
        <f>SUM(O19:O34)</f>
        <v>186614872.67000002</v>
      </c>
      <c r="P35" s="22"/>
    </row>
    <row r="36" spans="1:16" ht="41.25" customHeight="1">
      <c r="A36" s="26"/>
      <c r="B36" s="18" t="s">
        <v>6</v>
      </c>
      <c r="C36" s="37">
        <f>SUM(C35,C18)</f>
        <v>19408800</v>
      </c>
      <c r="D36" s="37">
        <f>SUM(D35,D18)</f>
        <v>208439000</v>
      </c>
      <c r="E36" s="37">
        <f aca="true" t="shared" si="4" ref="E36:K36">SUM(E35,E18)</f>
        <v>418500</v>
      </c>
      <c r="F36" s="37">
        <f t="shared" si="4"/>
        <v>203600</v>
      </c>
      <c r="G36" s="37">
        <f t="shared" si="4"/>
        <v>966800</v>
      </c>
      <c r="H36" s="37">
        <f t="shared" si="4"/>
        <v>84400</v>
      </c>
      <c r="I36" s="37">
        <f t="shared" si="4"/>
        <v>402200</v>
      </c>
      <c r="J36" s="37">
        <f t="shared" si="4"/>
        <v>922600</v>
      </c>
      <c r="K36" s="37">
        <f t="shared" si="4"/>
        <v>2913700</v>
      </c>
      <c r="L36" s="37">
        <f>SUM(L35,L18)</f>
        <v>141400</v>
      </c>
      <c r="M36" s="37">
        <f>SUM(M35,M18)</f>
        <v>-5986300</v>
      </c>
      <c r="N36" s="37">
        <f>SUM(N35,N18)</f>
        <v>-56300</v>
      </c>
      <c r="O36" s="37">
        <f>SUM(O35,O18)</f>
        <v>224860300</v>
      </c>
      <c r="P36" s="22"/>
    </row>
    <row r="37" spans="1:16" ht="15.75">
      <c r="A37" s="25">
        <v>17100000000</v>
      </c>
      <c r="B37" s="12" t="s">
        <v>7</v>
      </c>
      <c r="C37" s="35">
        <f>190000+3700000</f>
        <v>3890000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6">
        <f>C37+D37+K37+L37+M37+N37</f>
        <v>3890000</v>
      </c>
      <c r="P37" s="21"/>
    </row>
    <row r="38" spans="1:18" ht="26.25" customHeight="1">
      <c r="A38" s="26"/>
      <c r="B38" s="18" t="s">
        <v>8</v>
      </c>
      <c r="C38" s="37">
        <f>SUM(C37+C36)</f>
        <v>23298800</v>
      </c>
      <c r="D38" s="37">
        <f>SUM(D37+D36)</f>
        <v>208439000</v>
      </c>
      <c r="E38" s="37">
        <f aca="true" t="shared" si="5" ref="E38:K38">SUM(E37+E36)</f>
        <v>418500</v>
      </c>
      <c r="F38" s="37">
        <f t="shared" si="5"/>
        <v>203600</v>
      </c>
      <c r="G38" s="37">
        <f t="shared" si="5"/>
        <v>966800</v>
      </c>
      <c r="H38" s="37">
        <f t="shared" si="5"/>
        <v>84400</v>
      </c>
      <c r="I38" s="37">
        <f t="shared" si="5"/>
        <v>402200</v>
      </c>
      <c r="J38" s="37">
        <f t="shared" si="5"/>
        <v>922600</v>
      </c>
      <c r="K38" s="37">
        <f t="shared" si="5"/>
        <v>2913700</v>
      </c>
      <c r="L38" s="37">
        <f>SUM(L37+L36)</f>
        <v>141400</v>
      </c>
      <c r="M38" s="37">
        <f>SUM(M37+M36)</f>
        <v>-5986300</v>
      </c>
      <c r="N38" s="37">
        <f>SUM(N37+N36)</f>
        <v>-56300</v>
      </c>
      <c r="O38" s="37">
        <f>SUM(O37+O36)</f>
        <v>228750300</v>
      </c>
      <c r="P38" s="22"/>
      <c r="Q38" s="19"/>
      <c r="R38" s="19"/>
    </row>
    <row r="39" ht="9" customHeight="1">
      <c r="A39" s="3"/>
    </row>
    <row r="40" spans="1:19" ht="20.25" customHeight="1">
      <c r="A40" s="3"/>
      <c r="B40" s="28"/>
      <c r="G40" s="28"/>
      <c r="H40" s="28"/>
      <c r="I40" s="28"/>
      <c r="L40" s="38" t="s">
        <v>50</v>
      </c>
      <c r="M40" s="38"/>
      <c r="N40" s="28"/>
      <c r="O40" s="28" t="s">
        <v>48</v>
      </c>
      <c r="P40" s="51"/>
      <c r="Q40" s="51"/>
      <c r="R40" s="28"/>
      <c r="S40" s="28"/>
    </row>
    <row r="41" spans="1:17" ht="20.25">
      <c r="A41" s="3"/>
      <c r="P41" s="38"/>
      <c r="Q41" s="38"/>
    </row>
    <row r="42" spans="1:14" ht="15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31" ht="15.75">
      <c r="A43" s="3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ht="15.75">
      <c r="A44" s="3"/>
    </row>
    <row r="45" spans="1:16" ht="15.75">
      <c r="A45" s="3"/>
      <c r="O45" s="19"/>
      <c r="P45" s="19"/>
    </row>
    <row r="46" ht="15.75">
      <c r="A46" s="3"/>
    </row>
    <row r="47" ht="15.75">
      <c r="A47" s="3"/>
    </row>
    <row r="48" spans="1:14" ht="45.75" customHeight="1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ht="15.75">
      <c r="A49" s="3"/>
    </row>
    <row r="50" ht="15.75">
      <c r="A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</sheetData>
  <sheetProtection/>
  <mergeCells count="18">
    <mergeCell ref="A8:A12"/>
    <mergeCell ref="B8:B12"/>
    <mergeCell ref="J1:K1"/>
    <mergeCell ref="P40:Q40"/>
    <mergeCell ref="C5:K5"/>
    <mergeCell ref="L9:M9"/>
    <mergeCell ref="L8:N8"/>
    <mergeCell ref="N10:N12"/>
    <mergeCell ref="M10:M12"/>
    <mergeCell ref="C8:K8"/>
    <mergeCell ref="C9:K9"/>
    <mergeCell ref="P41:Q41"/>
    <mergeCell ref="O8:O12"/>
    <mergeCell ref="L10:L12"/>
    <mergeCell ref="C10:C12"/>
    <mergeCell ref="D10:D12"/>
    <mergeCell ref="E10:K11"/>
    <mergeCell ref="L40:M40"/>
  </mergeCells>
  <printOptions/>
  <pageMargins left="0.8267716535433072" right="0.1968503937007874" top="0.35433070866141736" bottom="0.2362204724409449" header="0.3937007874015748" footer="0.15748031496062992"/>
  <pageSetup fitToHeight="3" fitToWidth="3" horizontalDpi="600" verticalDpi="600" orientation="landscape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2011-12-24T12:55:03Z</cp:lastPrinted>
  <dcterms:created xsi:type="dcterms:W3CDTF">2002-07-17T16:01:55Z</dcterms:created>
  <dcterms:modified xsi:type="dcterms:W3CDTF">2017-06-21T11:19:16Z</dcterms:modified>
  <cp:category/>
  <cp:version/>
  <cp:contentType/>
  <cp:contentStatus/>
</cp:coreProperties>
</file>