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030" tabRatio="601" activeTab="1"/>
  </bookViews>
  <sheets>
    <sheet name="дох  за 2007р. " sheetId="1" r:id="rId1"/>
    <sheet name="вид звіт за 2007р." sheetId="2" r:id="rId2"/>
  </sheets>
  <definedNames>
    <definedName name="DATABASE" localSheetId="1">'вид звіт за 2007р.'!$A$8:$A$46</definedName>
    <definedName name="DATABASE" localSheetId="0">'дох  за 2007р. '!$A$9:$A$20</definedName>
    <definedName name="_xlnm.Print_Titles" localSheetId="1">'вид звіт за 2007р.'!$5:$7</definedName>
    <definedName name="_xlnm.Print_Titles" localSheetId="0">'дох  за 2007р. '!$5:$7</definedName>
    <definedName name="_xlnm.Print_Area" localSheetId="1">'вид звіт за 2007р.'!$A$1:$H$78</definedName>
    <definedName name="_xlnm.Print_Area" localSheetId="0">'дох  за 2007р. '!$A$1:$E$48</definedName>
  </definedNames>
  <calcPr fullCalcOnLoad="1"/>
</workbook>
</file>

<file path=xl/comments2.xml><?xml version="1.0" encoding="utf-8"?>
<comments xmlns="http://schemas.openxmlformats.org/spreadsheetml/2006/main">
  <authors>
    <author>VGorun</author>
  </authors>
  <commentList>
    <comment ref="D36" authorId="0">
      <text>
        <r>
          <rPr>
            <b/>
            <sz val="14"/>
            <rFont val="Tahoma"/>
            <family val="2"/>
          </rPr>
          <t>VGorun:</t>
        </r>
        <r>
          <rPr>
            <sz val="14"/>
            <rFont val="Tahoma"/>
            <family val="2"/>
          </rPr>
          <t xml:space="preserve">
859,979</t>
        </r>
      </text>
    </comment>
    <comment ref="D68" authorId="0">
      <text>
        <r>
          <rPr>
            <b/>
            <sz val="14"/>
            <rFont val="Tahoma"/>
            <family val="2"/>
          </rPr>
          <t>VGorun:</t>
        </r>
        <r>
          <rPr>
            <sz val="14"/>
            <rFont val="Tahoma"/>
            <family val="2"/>
          </rPr>
          <t xml:space="preserve">
15285,213</t>
        </r>
      </text>
    </comment>
    <comment ref="B36" authorId="0">
      <text>
        <r>
          <rPr>
            <b/>
            <sz val="8"/>
            <rFont val="Tahoma"/>
            <family val="0"/>
          </rPr>
          <t>VGorun:</t>
        </r>
        <r>
          <rPr>
            <sz val="8"/>
            <rFont val="Tahoma"/>
            <family val="0"/>
          </rPr>
          <t xml:space="preserve">
</t>
        </r>
        <r>
          <rPr>
            <sz val="16"/>
            <rFont val="Tahoma"/>
            <family val="2"/>
          </rPr>
          <t>881,340</t>
        </r>
      </text>
    </comment>
    <comment ref="D23" authorId="0">
      <text>
        <r>
          <rPr>
            <b/>
            <sz val="18"/>
            <rFont val="Tahoma"/>
            <family val="2"/>
          </rPr>
          <t>VGorun:</t>
        </r>
        <r>
          <rPr>
            <sz val="18"/>
            <rFont val="Tahoma"/>
            <family val="2"/>
          </rPr>
          <t xml:space="preserve">
629,991</t>
        </r>
      </text>
    </comment>
    <comment ref="D32" authorId="0">
      <text>
        <r>
          <rPr>
            <b/>
            <sz val="18"/>
            <rFont val="Tahoma"/>
            <family val="2"/>
          </rPr>
          <t>VGorun:</t>
        </r>
        <r>
          <rPr>
            <sz val="18"/>
            <rFont val="Tahoma"/>
            <family val="2"/>
          </rPr>
          <t xml:space="preserve">
961,679</t>
        </r>
      </text>
    </comment>
    <comment ref="D73" authorId="0">
      <text>
        <r>
          <rPr>
            <b/>
            <sz val="8"/>
            <rFont val="Tahoma"/>
            <family val="0"/>
          </rPr>
          <t>VGorun:</t>
        </r>
        <r>
          <rPr>
            <sz val="8"/>
            <rFont val="Tahoma"/>
            <family val="0"/>
          </rPr>
          <t xml:space="preserve">
</t>
        </r>
        <r>
          <rPr>
            <sz val="22"/>
            <rFont val="Tahoma"/>
            <family val="2"/>
          </rPr>
          <t>859387,142</t>
        </r>
      </text>
    </comment>
    <comment ref="C23" authorId="0">
      <text>
        <r>
          <rPr>
            <b/>
            <sz val="16"/>
            <rFont val="Tahoma"/>
            <family val="2"/>
          </rPr>
          <t>VGorun:</t>
        </r>
        <r>
          <rPr>
            <sz val="16"/>
            <rFont val="Tahoma"/>
            <family val="2"/>
          </rPr>
          <t xml:space="preserve">
630,219</t>
        </r>
      </text>
    </comment>
    <comment ref="B23" authorId="0">
      <text>
        <r>
          <rPr>
            <b/>
            <sz val="8"/>
            <rFont val="Tahoma"/>
            <family val="0"/>
          </rPr>
          <t>VGorun:</t>
        </r>
        <r>
          <rPr>
            <sz val="8"/>
            <rFont val="Tahoma"/>
            <family val="0"/>
          </rPr>
          <t xml:space="preserve">
</t>
        </r>
        <r>
          <rPr>
            <sz val="18"/>
            <rFont val="Tahoma"/>
            <family val="2"/>
          </rPr>
          <t>838,160</t>
        </r>
      </text>
    </comment>
    <comment ref="B32" authorId="0">
      <text>
        <r>
          <rPr>
            <b/>
            <sz val="8"/>
            <rFont val="Tahoma"/>
            <family val="0"/>
          </rPr>
          <t>VGorun:</t>
        </r>
        <r>
          <rPr>
            <sz val="8"/>
            <rFont val="Tahoma"/>
            <family val="0"/>
          </rPr>
          <t xml:space="preserve">
</t>
        </r>
        <r>
          <rPr>
            <sz val="20"/>
            <rFont val="Tahoma"/>
            <family val="2"/>
          </rPr>
          <t>1029,974</t>
        </r>
      </text>
    </comment>
    <comment ref="C36" authorId="0">
      <text>
        <r>
          <rPr>
            <b/>
            <sz val="8"/>
            <rFont val="Tahoma"/>
            <family val="0"/>
          </rPr>
          <t>VGorun:</t>
        </r>
        <r>
          <rPr>
            <sz val="8"/>
            <rFont val="Tahoma"/>
            <family val="0"/>
          </rPr>
          <t xml:space="preserve">
</t>
        </r>
        <r>
          <rPr>
            <sz val="16"/>
            <rFont val="Tahoma"/>
            <family val="2"/>
          </rPr>
          <t>861,8</t>
        </r>
      </text>
    </comment>
  </commentList>
</comments>
</file>

<file path=xl/sharedStrings.xml><?xml version="1.0" encoding="utf-8"?>
<sst xmlns="http://schemas.openxmlformats.org/spreadsheetml/2006/main" count="140" uniqueCount="130">
  <si>
    <t>В и д а т к и</t>
  </si>
  <si>
    <t>обласного бюджету Рівненської області</t>
  </si>
  <si>
    <t>Освiта</t>
  </si>
  <si>
    <t>Охорона здоров'я</t>
  </si>
  <si>
    <t>Фiзична культура i спорт</t>
  </si>
  <si>
    <t xml:space="preserve">РАЗОМ </t>
  </si>
  <si>
    <t>РАЗОМ ВИДАТКІВ</t>
  </si>
  <si>
    <t>ВСЬОГО ВИДАТКІВ</t>
  </si>
  <si>
    <t>тис.грн.</t>
  </si>
  <si>
    <t>Доходи</t>
  </si>
  <si>
    <t>РАЗОМ ВЛАСНІ ДОХОДИ</t>
  </si>
  <si>
    <t>ВСЬОГО ДОХОДІВ</t>
  </si>
  <si>
    <t>Податок з доходів фізичних осіб</t>
  </si>
  <si>
    <t xml:space="preserve">Податок на прибуток підприємств і організацій, що належать до комунальної власності </t>
  </si>
  <si>
    <t>Плата за землю</t>
  </si>
  <si>
    <t xml:space="preserve">Плата за видачу ліцензїй та сертифікатів </t>
  </si>
  <si>
    <t>Плата за  ліцензії на право роздрібної торгівлі алкогольними напоями та тютюновими виробами</t>
  </si>
  <si>
    <t>Плата за утримання дітей у школах-інтернатах</t>
  </si>
  <si>
    <t>Плата за оренду майнових комплексів та іншого майна, що у комунальній власності</t>
  </si>
  <si>
    <t>РАЗОМ  ДОХОДІВ</t>
  </si>
  <si>
    <t>Культура і мистецтво</t>
  </si>
  <si>
    <t>Субвенції з державного бюджету місцевим бюджетам - разом</t>
  </si>
  <si>
    <t>у тому числі:</t>
  </si>
  <si>
    <t>Державне управлiння</t>
  </si>
  <si>
    <t>Субвенції з державного бюджету місцевим бюджетам, в тому числі:</t>
  </si>
  <si>
    <t xml:space="preserve">Кредитування бюджету </t>
  </si>
  <si>
    <t>Надання державного пільгового кредиту індивідуальним сільським забудовникам</t>
  </si>
  <si>
    <t>Надання пільгового довгострокового кредиту громадянам на будівництво  (реконструкцію) та придбання житла</t>
  </si>
  <si>
    <t xml:space="preserve">Інші надходження </t>
  </si>
  <si>
    <t>Видатки не віднесені до основних груп , в т.ч:</t>
  </si>
  <si>
    <t xml:space="preserve">Кошти, що передаються до бюджету розвитку </t>
  </si>
  <si>
    <t xml:space="preserve">Відсоток </t>
  </si>
  <si>
    <t>Відхилення</t>
  </si>
  <si>
    <t>виконання до плану на рік</t>
  </si>
  <si>
    <t>Соцiальний захист та соцiальне забезпечення</t>
  </si>
  <si>
    <t>виконан-ня до плану на рік</t>
  </si>
  <si>
    <t xml:space="preserve">Затверджено на 2007 рік </t>
  </si>
  <si>
    <t>Субвенція з державного бюджету місцевим бюджетам на придбання вагонів для комунального електротранспорту (тролейбусів і трамваїв)</t>
  </si>
  <si>
    <t>Субвенція з державного бюджету місцевим бюджетам на здійснення заходів по передачі житлового фонду та об"єктів соціально-культурної сфери Міністерства оборони України у комунальну власність</t>
  </si>
  <si>
    <t>Субвенція з державного бюджету місцевим бюджетам на виплату допомоги сім`ям з дітьми, малозабезпеченим сім"ям, інвалідам з дитинства, дітям - інвалідам та тимчасової державної допомоги дітям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</si>
  <si>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 за станом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обов"язків, а також учасникам бойових дій в Афганістані та воєнних конфліктів</t>
  </si>
  <si>
    <t>Субвенція з державного бюджету місцевим бюджетам на 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</si>
  <si>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 xml:space="preserve">Субвенція з державнеого бюджету місцевим бюджетам на надання пільг  з  послуг зв"язку та інших передбачених законодавством пільг (крім пільг на  одерження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компенсаційні виплати за пільговий проїзд окремих категорій громадян </t>
  </si>
  <si>
    <t>Субвенція з державного бюджету місцевим бюджетам на виконання інвестиційних проектів, спрямованих на соціально-економічний розвиток регіонів, заходів з попередження аварій і запобігання техногенним катастрофам у житлово-комунальному господарстві та на інших аварійних об"єктахкомунальної власності, в тому числі на ремонт і реконструкцію теплових мереж і котелень</t>
  </si>
  <si>
    <t>Субвенція з державного бюджету місцевим бюджетам на здійснення виплат, визначених ЗУ "Про реструктуризацію заборгованості з виплат, передбачених ст.57 ЗУ "Про освіту" педагогічним, науково-педагогічним та іншим категоріям працівників навчальних закладів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</si>
  <si>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сімях за принципом "гроші ходять за дитиною"</t>
  </si>
  <si>
    <t>Субвенція на фінансування у 2007 році Програм -переможців Всеукраїнського конкурсу проектів та програм розвитку місцевого самоврядування 2006 року</t>
  </si>
  <si>
    <t>Субвенція на комп"ютеризацію та інформатизацію загальноосвітніх навчальних закладів районів</t>
  </si>
  <si>
    <t>Субвенція на придбання витратних матеріалів для родопомічних, дитячих, хірургічних, реанімаційних закладів (відділень), відділень невідкладної допомоги та лабораторій</t>
  </si>
  <si>
    <t>Субвенція з державного бюджету місцевим бюджетам на облаштування закладів, які надають соціальні послуги дітям та молоді</t>
  </si>
  <si>
    <t xml:space="preserve">Дотація вирівнювання з державного бюджету </t>
  </si>
  <si>
    <t xml:space="preserve">    Програма розвитку видавничої справи, сприяння збільшенню випуску книжкової продукції місцевих авторів у Рівненській області на 2006-2010 роки</t>
  </si>
  <si>
    <t xml:space="preserve">    Регіональна програма збереження культових споруд -пам"яток архітектури та містобудування місцевого значення Рівненської області на 2006-2010 роки</t>
  </si>
  <si>
    <t xml:space="preserve">    Комплексна програма паспортизації об"єктів культурної спадщини Рівненської області до 2010 року</t>
  </si>
  <si>
    <t>Будівництво, в т.ч:</t>
  </si>
  <si>
    <t>Засоби масової інформації, в т.ч:</t>
  </si>
  <si>
    <t>Сільське і лісове господарство, рибне господарство та мисливство, в т.ч:</t>
  </si>
  <si>
    <t xml:space="preserve">    Підтримка малого і середнього підприємництва</t>
  </si>
  <si>
    <t xml:space="preserve">    Програма розвитку міжнародної та міжрегіональної співпраці та інвестиційного співробітництва на 2004-2006 рр.</t>
  </si>
  <si>
    <t xml:space="preserve">    Програма створення страхового фонду документації Рівненської області на 2006-2010 роки</t>
  </si>
  <si>
    <t xml:space="preserve">    Програма науково-технічного та інноваційного розвитку Рівненської області на 2004-2007 роки</t>
  </si>
  <si>
    <t>Інші послуги, пов"язані з економічною діяльністю, в т.ч:</t>
  </si>
  <si>
    <t>Запобігання та ліквідація надзвичайних ситуацій та наслідків стихійного лиха, в.ч:</t>
  </si>
  <si>
    <t xml:space="preserve">    Програма організації рятування людей на водних об"єктах Рівненської області на 2005-2008 роки</t>
  </si>
  <si>
    <t xml:space="preserve">   Резервний фонд</t>
  </si>
  <si>
    <t xml:space="preserve">   Інші видатки, з них:</t>
  </si>
  <si>
    <t xml:space="preserve">   Програма інформатизації Рівненської області на 2005-2007 роки</t>
  </si>
  <si>
    <t xml:space="preserve">   Програма із забезпечення участі громадськості Рівненщини у формуванні та реалізації державної політики і вивчення суспільної думки на 2006-2009 роки</t>
  </si>
  <si>
    <t xml:space="preserve">   Регіональна програма розвитку туризму до 2010 року</t>
  </si>
  <si>
    <t xml:space="preserve">   Утримання робочої групи редколегії "Книги Пам"яті ", науково-редакційної групи книги "Реабілітовані історією.Рівненська область"</t>
  </si>
  <si>
    <t xml:space="preserve">   Сплата членських внесків до Української асоціації  місцевих та регіональних рад</t>
  </si>
  <si>
    <t xml:space="preserve">   Витрати, пов"язані з наданням та обслуговуванням державних пільгових кредитів, наданих індивідуальним сільським забудовникам</t>
  </si>
  <si>
    <t xml:space="preserve">   Субвенція з державного бюджету місцевим бюджетам на виплату допомоги сім"ям з дітьми, малозабезпеченим сім'ям, інвалідам з дитинства,  дітям-інвалідам та тимчасової державної допомоги дітям</t>
  </si>
  <si>
    <t xml:space="preserve">   Субвенція  на буд. і придб. житла військовослужб. та особам рядового і начальницького складу, звільненим у запас або відставку за станом здоров"я, віком, вислугою років та у зв"язку із скороч.штатів, які перебувають на кварт. обліку за місцем проживання, членам сімей з числа цих осіб, які загинули під час викон. ними службових обов"язків, а також учасникам бойових дій в Афганістані та войєнних конфліктів</t>
  </si>
  <si>
    <t xml:space="preserve">   Субвенція на надання пільг та житлових субсидій населенню на оплату електроенергії, природного газу, послуг тепло-водопостачання і водовідведення, квартирної плати, вивезення побутового сміття та рідких нечистот</t>
  </si>
  <si>
    <t xml:space="preserve">   Субвенція з держбюджету на надання пільг з  послуг зв"язку та інших передб. законод. пільг (крім пільг на  одерження ліків, зубопротезування, оплату електроенергії, природного і скрапленого газу, твердого та рідкого пічного побутового палива, послуг тепло-, водопостач. і водовідв.,  кварт. плати, вивез. побут. сміття та рідких нечистот) та комп. за пільг. проїзд окремих категорій громадян  </t>
  </si>
  <si>
    <t xml:space="preserve">   Субвенція з державного бюджету місцевим бюджетам на надання пільг  та житлових субсидій населенню на придбання твердого та рідкого  пічного побутового палива і скрапленого газу</t>
  </si>
  <si>
    <t xml:space="preserve">   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</si>
  <si>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 xml:space="preserve">   Субвенція з державного бюджету місцевим бюджетам на соціально-економічний розвиток </t>
  </si>
  <si>
    <t xml:space="preserve">   Субвенція з державного бюджету місцевим бюджетам на придбання вагонів для комунального електротранспорту (тролейбусів і трамваїв)</t>
  </si>
  <si>
    <t xml:space="preserve">   Субвенція з державного бюджету місцевим бюджетам на здійснення заходів по передачі житлового фонду та об"єктів соціально-культурної сфери Міністерства оборони України у комунальну власність</t>
  </si>
  <si>
    <t>Інші субвенції, в т.ч:</t>
  </si>
  <si>
    <t xml:space="preserve">   Волинській області на утримання психічно хворих</t>
  </si>
  <si>
    <t xml:space="preserve">   на пільгове медичне обслуговування громадян, які постраждали внаслідок аварії на ЧАЕС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</si>
  <si>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</si>
  <si>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 xml:space="preserve">  інші субвенції</t>
  </si>
  <si>
    <t>Субвенція з державного бюджету місцевим бюджетам на фінансування у 2007 році Програм-переможців Всеукраїнського конкурсу проектів та програм розвитку місцевого самоврядування 2006 року</t>
  </si>
  <si>
    <t>Субвенція з державного бюджету місцевим бюджетам на виконання інвестиційних проектів, спрямованих на соціально-економічний розвиток регіонів, заходів з попередження аварій та запобігання техногенним катастрофам у житлово-комунальному господарстві та на інших аварійних об"єктах комунальної власності, у тому числі на ремонт і реконструкцію теплових мереж і котелень</t>
  </si>
  <si>
    <t xml:space="preserve"> від реєстрації іноземних інвестицій</t>
  </si>
  <si>
    <t xml:space="preserve">    повернення невикористаних коштів за минулі роки</t>
  </si>
  <si>
    <t xml:space="preserve">     повернуто  коштів згідно актів ревізій та перевірок </t>
  </si>
  <si>
    <t xml:space="preserve">Аналіз виконання видатків загального фонду  </t>
  </si>
  <si>
    <t>Житлово-комунальне господарство, в т.ч:</t>
  </si>
  <si>
    <t xml:space="preserve">      ( за рахунок субвенції з державного бюджету місцевим бюджетам на виконання інвестиційних проектів, спрямованих на соціально-економічний розвиток регіонів, заходів з попередження аварій та запобігання техногенним катастрофам у житлово-комунальному господарстві та на інших аварійних об"єктах комунальної власності, у тому числі на ремонт і реконструкцію теплових мереж і котелень )</t>
  </si>
  <si>
    <t xml:space="preserve">   Субвенція на проведення виборів депутатів Верховної Ради Автономної Республіки Крим, місцевих рад та сільських, селищних, міських голів</t>
  </si>
  <si>
    <t xml:space="preserve">  Субвенція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</si>
  <si>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збереження історичної забудови міст, об"єктів історико-культурної спадщини, впорядкування історичних населених місць України</t>
  </si>
  <si>
    <t xml:space="preserve">Аналіз виконання доходів загального фонду </t>
  </si>
  <si>
    <t>Додаткова дотація з державного бюджету на забезпечення видатків на оплату праці працівників бюджетних установ у зв’язку із підвищенням розмірів мінімальної заробітної плати, запровадженням ІІ етапу Єдиної тарифної сітки, підвищенням розмірів посадових окладів та додаткової оплати за окремі види педагогічної діяльності у співвідношенні до тарифної сітки, на виплату стипендій і допомоги учням та студентам навчальних закладів</t>
  </si>
  <si>
    <t xml:space="preserve">Програма забезпечення містобудівною документацією населених пунктів </t>
  </si>
  <si>
    <t>Обласна програма формування регіонального, місцевих та обєктових фондів, ліквідації наслідків надзвичайних ситуацій на 2006 -2010р.</t>
  </si>
  <si>
    <t xml:space="preserve">   Витрати, пов"язані з наданням та обслуговуванням державних пільгових довгострокових кредитів, наданих громадянам на будівництво та придбання житла</t>
  </si>
  <si>
    <t>РАЗОМ</t>
  </si>
  <si>
    <t>Кошти, що надходять за взаємними розрахунками між місцевими бюджетами</t>
  </si>
  <si>
    <t xml:space="preserve">Програма "Ветеран" на 2006-2009рр. </t>
  </si>
  <si>
    <t>Програми в галузі сільського господарства, лісового господарства, рибальства та мисливства</t>
  </si>
  <si>
    <t>Регіональна програма збільшення надходжень до місцевих бюджетів та покращення умов обслуговування платників податків на 2007-2008 роки</t>
  </si>
  <si>
    <t>Обласна програма підвищення рівня протипожежного захисту населених пунктів та об'єктів, розвитку матеріально- технічної бази пожежної охорони на період до 2010р.</t>
  </si>
  <si>
    <t>Волинь</t>
  </si>
  <si>
    <t>Костопіль</t>
  </si>
  <si>
    <t>Субв. Здолб.</t>
  </si>
  <si>
    <t>Субв. Енергозбер..</t>
  </si>
  <si>
    <t xml:space="preserve"> за 2007 рік</t>
  </si>
  <si>
    <t>Виконано станом на 01.01.2008 року</t>
  </si>
  <si>
    <t>Профінансовано станом на 01.01.2008 року</t>
  </si>
  <si>
    <t>Виконано станом на 01.01.2008 року ( касові видатки )</t>
  </si>
  <si>
    <t>Регіональна програма забезпечення діяльності органів прокуратури на 2005-2007 роки</t>
  </si>
  <si>
    <t>Інші дотації (на заробітну плату та енергоносії)</t>
  </si>
  <si>
    <t xml:space="preserve">   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</si>
  <si>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Додаткова дотація з державного бюджету на вирівнювання фінансової забезпеченості місцевих бюджетів</t>
  </si>
  <si>
    <t>Субвенція з державного бюджету місцевим бюджетам на соціально-економічний розвиток та розвиток інфраструктури регіонів</t>
  </si>
  <si>
    <t>Додаткова дотація з ДБ на вирівнювання фінансової забезпеченості місцевих бюджетів</t>
  </si>
  <si>
    <t>(за даними річного звіту)</t>
  </si>
  <si>
    <t>профінансованого до плану  на рік</t>
  </si>
  <si>
    <t>профінансованого до плану на рік</t>
  </si>
  <si>
    <t>відсоток виконання до плану на рік</t>
  </si>
  <si>
    <t>відхилення /+,-/ до плану на рік</t>
  </si>
  <si>
    <t>тис.грн</t>
  </si>
  <si>
    <t>Начальник головного фінансового управління</t>
  </si>
  <si>
    <t>Л.Кушнер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</si>
</sst>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#,##0.0"/>
    <numFmt numFmtId="186" formatCode="#,##0.000"/>
    <numFmt numFmtId="187" formatCode="#,##0.0000"/>
    <numFmt numFmtId="188" formatCode="#,##0.00000"/>
    <numFmt numFmtId="189" formatCode="_-* #,##0.000\ _г_р_н_._-;\-* #,##0.000\ _г_р_н_._-;_-* &quot;-&quot;??\ _г_р_н_._-;_-@_-"/>
    <numFmt numFmtId="190" formatCode="_-* #,##0.0000\ _г_р_н_._-;\-* #,##0.0000\ _г_р_н_._-;_-* &quot;-&quot;??\ _г_р_н_._-;_-@_-"/>
    <numFmt numFmtId="191" formatCode="#,##0.00000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5"/>
      <name val="Arial Cyr"/>
      <family val="2"/>
    </font>
    <font>
      <i/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3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b/>
      <sz val="17"/>
      <name val="Arial Cyr"/>
      <family val="2"/>
    </font>
    <font>
      <b/>
      <i/>
      <sz val="13"/>
      <name val="Arial Cyr"/>
      <family val="2"/>
    </font>
    <font>
      <b/>
      <sz val="13"/>
      <color indexed="8"/>
      <name val="Arial TUR"/>
      <family val="2"/>
    </font>
    <font>
      <sz val="13"/>
      <color indexed="8"/>
      <name val="Arial TUR"/>
      <family val="2"/>
    </font>
    <font>
      <sz val="15"/>
      <name val="Arial Cyr"/>
      <family val="2"/>
    </font>
    <font>
      <b/>
      <sz val="19"/>
      <name val="Arial Cyr"/>
      <family val="2"/>
    </font>
    <font>
      <i/>
      <sz val="18"/>
      <name val="Arial Cyr"/>
      <family val="2"/>
    </font>
    <font>
      <sz val="21"/>
      <name val="Arial Cyr"/>
      <family val="2"/>
    </font>
    <font>
      <b/>
      <sz val="21"/>
      <name val="Arial Cyr"/>
      <family val="2"/>
    </font>
    <font>
      <sz val="14"/>
      <name val="Arial Cyr"/>
      <family val="2"/>
    </font>
    <font>
      <sz val="16"/>
      <name val="Arial Cyr"/>
      <family val="2"/>
    </font>
    <font>
      <sz val="18"/>
      <name val="Arial Cyr"/>
      <family val="2"/>
    </font>
    <font>
      <sz val="12"/>
      <name val="Arial"/>
      <family val="2"/>
    </font>
    <font>
      <sz val="12"/>
      <name val="Arial Cyr"/>
      <family val="0"/>
    </font>
    <font>
      <sz val="16"/>
      <color indexed="10"/>
      <name val="Arial Cyr"/>
      <family val="2"/>
    </font>
    <font>
      <b/>
      <sz val="26"/>
      <name val="Arial Cyr"/>
      <family val="2"/>
    </font>
    <font>
      <b/>
      <sz val="28"/>
      <name val="Arial Cyr"/>
      <family val="0"/>
    </font>
    <font>
      <sz val="28"/>
      <name val="Arial Cyr"/>
      <family val="0"/>
    </font>
    <font>
      <b/>
      <i/>
      <sz val="21"/>
      <name val="Arial Cyr"/>
      <family val="0"/>
    </font>
    <font>
      <b/>
      <sz val="20"/>
      <name val="Arial Cyr"/>
      <family val="2"/>
    </font>
    <font>
      <b/>
      <i/>
      <sz val="26"/>
      <name val="Arial Cyr"/>
      <family val="2"/>
    </font>
    <font>
      <b/>
      <sz val="14"/>
      <name val="Tahoma"/>
      <family val="2"/>
    </font>
    <font>
      <sz val="14"/>
      <name val="Tahoma"/>
      <family val="2"/>
    </font>
    <font>
      <b/>
      <sz val="8"/>
      <name val="Tahoma"/>
      <family val="0"/>
    </font>
    <font>
      <b/>
      <sz val="18"/>
      <name val="Tahoma"/>
      <family val="2"/>
    </font>
    <font>
      <sz val="18"/>
      <name val="Tahoma"/>
      <family val="2"/>
    </font>
    <font>
      <sz val="8"/>
      <name val="Tahoma"/>
      <family val="0"/>
    </font>
    <font>
      <sz val="16"/>
      <name val="Tahoma"/>
      <family val="2"/>
    </font>
    <font>
      <b/>
      <i/>
      <sz val="14"/>
      <name val="Arial Cyr"/>
      <family val="0"/>
    </font>
    <font>
      <b/>
      <sz val="14"/>
      <color indexed="53"/>
      <name val="Arial Cyr"/>
      <family val="0"/>
    </font>
    <font>
      <b/>
      <i/>
      <sz val="18"/>
      <name val="Arial Cyr"/>
      <family val="0"/>
    </font>
    <font>
      <i/>
      <sz val="21"/>
      <name val="Arial Cyr"/>
      <family val="0"/>
    </font>
    <font>
      <b/>
      <sz val="16"/>
      <name val="Tahoma"/>
      <family val="2"/>
    </font>
    <font>
      <sz val="20"/>
      <name val="Tahoma"/>
      <family val="2"/>
    </font>
    <font>
      <sz val="22"/>
      <name val="Tahoma"/>
      <family val="2"/>
    </font>
    <font>
      <b/>
      <i/>
      <sz val="28"/>
      <name val="Arial Cyr"/>
      <family val="0"/>
    </font>
    <font>
      <sz val="14"/>
      <color indexed="10"/>
      <name val="Arial Cyr"/>
      <family val="0"/>
    </font>
    <font>
      <sz val="20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centerContinuous"/>
    </xf>
    <xf numFmtId="0" fontId="5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Continuous"/>
    </xf>
    <xf numFmtId="185" fontId="15" fillId="0" borderId="3" xfId="0" applyNumberFormat="1" applyFont="1" applyBorder="1" applyAlignment="1">
      <alignment/>
    </xf>
    <xf numFmtId="185" fontId="15" fillId="0" borderId="4" xfId="0" applyNumberFormat="1" applyFont="1" applyBorder="1" applyAlignment="1">
      <alignment/>
    </xf>
    <xf numFmtId="185" fontId="15" fillId="0" borderId="5" xfId="0" applyNumberFormat="1" applyFont="1" applyBorder="1" applyAlignment="1">
      <alignment/>
    </xf>
    <xf numFmtId="185" fontId="10" fillId="0" borderId="1" xfId="0" applyNumberFormat="1" applyFont="1" applyBorder="1" applyAlignment="1">
      <alignment/>
    </xf>
    <xf numFmtId="185" fontId="10" fillId="0" borderId="2" xfId="0" applyNumberFormat="1" applyFont="1" applyBorder="1" applyAlignment="1">
      <alignment/>
    </xf>
    <xf numFmtId="0" fontId="15" fillId="0" borderId="0" xfId="0" applyFont="1" applyAlignment="1">
      <alignment/>
    </xf>
    <xf numFmtId="180" fontId="15" fillId="0" borderId="0" xfId="0" applyNumberFormat="1" applyFont="1" applyAlignment="1">
      <alignment/>
    </xf>
    <xf numFmtId="185" fontId="10" fillId="0" borderId="1" xfId="0" applyNumberFormat="1" applyFont="1" applyBorder="1" applyAlignment="1">
      <alignment/>
    </xf>
    <xf numFmtId="185" fontId="15" fillId="0" borderId="0" xfId="0" applyNumberFormat="1" applyFont="1" applyAlignment="1">
      <alignment/>
    </xf>
    <xf numFmtId="0" fontId="17" fillId="2" borderId="6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1" fontId="18" fillId="0" borderId="7" xfId="0" applyNumberFormat="1" applyFont="1" applyBorder="1" applyAlignment="1">
      <alignment wrapText="1"/>
    </xf>
    <xf numFmtId="1" fontId="18" fillId="0" borderId="7" xfId="0" applyNumberFormat="1" applyFont="1" applyBorder="1" applyAlignment="1">
      <alignment vertical="top" wrapText="1"/>
    </xf>
    <xf numFmtId="1" fontId="18" fillId="0" borderId="8" xfId="0" applyNumberFormat="1" applyFont="1" applyBorder="1" applyAlignment="1">
      <alignment vertical="top" wrapText="1"/>
    </xf>
    <xf numFmtId="1" fontId="19" fillId="0" borderId="9" xfId="0" applyNumberFormat="1" applyFont="1" applyBorder="1" applyAlignment="1">
      <alignment horizontal="center" wrapText="1"/>
    </xf>
    <xf numFmtId="1" fontId="19" fillId="0" borderId="10" xfId="0" applyNumberFormat="1" applyFont="1" applyBorder="1" applyAlignment="1">
      <alignment horizontal="center" wrapText="1"/>
    </xf>
    <xf numFmtId="1" fontId="19" fillId="0" borderId="11" xfId="0" applyNumberFormat="1" applyFont="1" applyBorder="1" applyAlignment="1">
      <alignment wrapText="1"/>
    </xf>
    <xf numFmtId="1" fontId="18" fillId="0" borderId="12" xfId="0" applyNumberFormat="1" applyFont="1" applyBorder="1" applyAlignment="1">
      <alignment vertical="top" wrapText="1"/>
    </xf>
    <xf numFmtId="1" fontId="19" fillId="0" borderId="6" xfId="0" applyNumberFormat="1" applyFont="1" applyBorder="1" applyAlignment="1">
      <alignment horizontal="center" wrapText="1"/>
    </xf>
    <xf numFmtId="185" fontId="15" fillId="0" borderId="13" xfId="0" applyNumberFormat="1" applyFont="1" applyBorder="1" applyAlignment="1">
      <alignment/>
    </xf>
    <xf numFmtId="185" fontId="15" fillId="0" borderId="14" xfId="0" applyNumberFormat="1" applyFont="1" applyBorder="1" applyAlignment="1">
      <alignment/>
    </xf>
    <xf numFmtId="185" fontId="15" fillId="0" borderId="15" xfId="0" applyNumberFormat="1" applyFont="1" applyBorder="1" applyAlignment="1">
      <alignment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1" fontId="8" fillId="0" borderId="18" xfId="0" applyNumberFormat="1" applyFont="1" applyBorder="1" applyAlignment="1">
      <alignment wrapText="1"/>
    </xf>
    <xf numFmtId="185" fontId="15" fillId="0" borderId="19" xfId="0" applyNumberFormat="1" applyFont="1" applyBorder="1" applyAlignment="1">
      <alignment/>
    </xf>
    <xf numFmtId="1" fontId="8" fillId="0" borderId="20" xfId="0" applyNumberFormat="1" applyFont="1" applyBorder="1" applyAlignment="1">
      <alignment wrapText="1"/>
    </xf>
    <xf numFmtId="1" fontId="8" fillId="0" borderId="21" xfId="0" applyNumberFormat="1" applyFont="1" applyBorder="1" applyAlignment="1">
      <alignment wrapText="1"/>
    </xf>
    <xf numFmtId="185" fontId="15" fillId="0" borderId="22" xfId="0" applyNumberFormat="1" applyFont="1" applyBorder="1" applyAlignment="1">
      <alignment/>
    </xf>
    <xf numFmtId="1" fontId="10" fillId="0" borderId="16" xfId="0" applyNumberFormat="1" applyFont="1" applyBorder="1" applyAlignment="1">
      <alignment horizontal="center" wrapText="1"/>
    </xf>
    <xf numFmtId="185" fontId="10" fillId="0" borderId="17" xfId="0" applyNumberFormat="1" applyFont="1" applyBorder="1" applyAlignment="1">
      <alignment/>
    </xf>
    <xf numFmtId="49" fontId="13" fillId="2" borderId="16" xfId="0" applyNumberFormat="1" applyFont="1" applyFill="1" applyBorder="1" applyAlignment="1" applyProtection="1">
      <alignment vertical="top" wrapText="1"/>
      <protection locked="0"/>
    </xf>
    <xf numFmtId="185" fontId="10" fillId="0" borderId="17" xfId="0" applyNumberFormat="1" applyFont="1" applyBorder="1" applyAlignment="1">
      <alignment/>
    </xf>
    <xf numFmtId="49" fontId="14" fillId="2" borderId="18" xfId="0" applyNumberFormat="1" applyFont="1" applyFill="1" applyBorder="1" applyAlignment="1" applyProtection="1">
      <alignment vertical="top" wrapText="1"/>
      <protection locked="0"/>
    </xf>
    <xf numFmtId="1" fontId="11" fillId="0" borderId="16" xfId="0" applyNumberFormat="1" applyFont="1" applyBorder="1" applyAlignment="1">
      <alignment horizontal="center" wrapText="1"/>
    </xf>
    <xf numFmtId="185" fontId="15" fillId="2" borderId="4" xfId="0" applyNumberFormat="1" applyFont="1" applyFill="1" applyBorder="1" applyAlignment="1">
      <alignment/>
    </xf>
    <xf numFmtId="185" fontId="15" fillId="2" borderId="5" xfId="0" applyNumberFormat="1" applyFont="1" applyFill="1" applyBorder="1" applyAlignment="1">
      <alignment/>
    </xf>
    <xf numFmtId="185" fontId="15" fillId="2" borderId="23" xfId="0" applyNumberFormat="1" applyFont="1" applyFill="1" applyBorder="1" applyAlignment="1">
      <alignment/>
    </xf>
    <xf numFmtId="185" fontId="15" fillId="2" borderId="24" xfId="0" applyNumberFormat="1" applyFont="1" applyFill="1" applyBorder="1" applyAlignment="1">
      <alignment/>
    </xf>
    <xf numFmtId="1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20" fillId="0" borderId="0" xfId="0" applyFont="1" applyAlignment="1">
      <alignment/>
    </xf>
    <xf numFmtId="4" fontId="21" fillId="0" borderId="0" xfId="0" applyNumberFormat="1" applyFont="1" applyAlignment="1">
      <alignment/>
    </xf>
    <xf numFmtId="185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85" fontId="0" fillId="0" borderId="0" xfId="0" applyNumberFormat="1" applyAlignment="1">
      <alignment/>
    </xf>
    <xf numFmtId="185" fontId="22" fillId="0" borderId="0" xfId="0" applyNumberFormat="1" applyFont="1" applyAlignment="1">
      <alignment/>
    </xf>
    <xf numFmtId="185" fontId="17" fillId="0" borderId="0" xfId="0" applyNumberFormat="1" applyFont="1" applyAlignment="1">
      <alignment/>
    </xf>
    <xf numFmtId="1" fontId="19" fillId="0" borderId="12" xfId="0" applyNumberFormat="1" applyFont="1" applyBorder="1" applyAlignment="1">
      <alignment horizontal="left" wrapText="1"/>
    </xf>
    <xf numFmtId="1" fontId="19" fillId="0" borderId="7" xfId="0" applyNumberFormat="1" applyFont="1" applyBorder="1" applyAlignment="1">
      <alignment wrapText="1"/>
    </xf>
    <xf numFmtId="1" fontId="18" fillId="0" borderId="7" xfId="0" applyNumberFormat="1" applyFont="1" applyBorder="1" applyAlignment="1">
      <alignment vertical="top" wrapText="1"/>
    </xf>
    <xf numFmtId="1" fontId="19" fillId="0" borderId="7" xfId="0" applyNumberFormat="1" applyFont="1" applyBorder="1" applyAlignment="1">
      <alignment vertical="top" wrapText="1"/>
    </xf>
    <xf numFmtId="185" fontId="25" fillId="0" borderId="0" xfId="0" applyNumberFormat="1" applyFont="1" applyAlignment="1">
      <alignment/>
    </xf>
    <xf numFmtId="185" fontId="15" fillId="0" borderId="25" xfId="0" applyNumberFormat="1" applyFont="1" applyBorder="1" applyAlignment="1">
      <alignment/>
    </xf>
    <xf numFmtId="185" fontId="15" fillId="2" borderId="4" xfId="0" applyNumberFormat="1" applyFont="1" applyFill="1" applyBorder="1" applyAlignment="1">
      <alignment/>
    </xf>
    <xf numFmtId="185" fontId="15" fillId="2" borderId="5" xfId="0" applyNumberFormat="1" applyFont="1" applyFill="1" applyBorder="1" applyAlignment="1">
      <alignment/>
    </xf>
    <xf numFmtId="185" fontId="15" fillId="0" borderId="26" xfId="0" applyNumberFormat="1" applyFont="1" applyBorder="1" applyAlignment="1">
      <alignment/>
    </xf>
    <xf numFmtId="185" fontId="15" fillId="0" borderId="23" xfId="0" applyNumberFormat="1" applyFont="1" applyBorder="1" applyAlignment="1">
      <alignment/>
    </xf>
    <xf numFmtId="185" fontId="15" fillId="0" borderId="27" xfId="0" applyNumberFormat="1" applyFont="1" applyBorder="1" applyAlignment="1">
      <alignment/>
    </xf>
    <xf numFmtId="185" fontId="24" fillId="0" borderId="0" xfId="0" applyNumberFormat="1" applyFont="1" applyBorder="1" applyAlignment="1">
      <alignment/>
    </xf>
    <xf numFmtId="185" fontId="27" fillId="0" borderId="4" xfId="0" applyNumberFormat="1" applyFont="1" applyBorder="1" applyAlignment="1">
      <alignment/>
    </xf>
    <xf numFmtId="185" fontId="27" fillId="0" borderId="14" xfId="0" applyNumberFormat="1" applyFont="1" applyBorder="1" applyAlignment="1">
      <alignment/>
    </xf>
    <xf numFmtId="185" fontId="27" fillId="0" borderId="5" xfId="0" applyNumberFormat="1" applyFont="1" applyBorder="1" applyAlignment="1">
      <alignment/>
    </xf>
    <xf numFmtId="185" fontId="27" fillId="0" borderId="13" xfId="0" applyNumberFormat="1" applyFont="1" applyBorder="1" applyAlignment="1">
      <alignment/>
    </xf>
    <xf numFmtId="185" fontId="28" fillId="0" borderId="5" xfId="0" applyNumberFormat="1" applyFont="1" applyBorder="1" applyAlignment="1">
      <alignment/>
    </xf>
    <xf numFmtId="185" fontId="28" fillId="0" borderId="13" xfId="0" applyNumberFormat="1" applyFont="1" applyBorder="1" applyAlignment="1">
      <alignment/>
    </xf>
    <xf numFmtId="185" fontId="28" fillId="2" borderId="5" xfId="0" applyNumberFormat="1" applyFont="1" applyFill="1" applyBorder="1" applyAlignment="1">
      <alignment/>
    </xf>
    <xf numFmtId="185" fontId="28" fillId="0" borderId="24" xfId="0" applyNumberFormat="1" applyFont="1" applyBorder="1" applyAlignment="1">
      <alignment/>
    </xf>
    <xf numFmtId="185" fontId="28" fillId="0" borderId="28" xfId="0" applyNumberFormat="1" applyFont="1" applyBorder="1" applyAlignment="1">
      <alignment/>
    </xf>
    <xf numFmtId="185" fontId="27" fillId="0" borderId="29" xfId="0" applyNumberFormat="1" applyFont="1" applyBorder="1" applyAlignment="1">
      <alignment/>
    </xf>
    <xf numFmtId="185" fontId="27" fillId="0" borderId="30" xfId="0" applyNumberFormat="1" applyFont="1" applyBorder="1" applyAlignment="1">
      <alignment/>
    </xf>
    <xf numFmtId="185" fontId="28" fillId="0" borderId="23" xfId="0" applyNumberFormat="1" applyFont="1" applyBorder="1" applyAlignment="1">
      <alignment/>
    </xf>
    <xf numFmtId="185" fontId="27" fillId="0" borderId="1" xfId="0" applyNumberFormat="1" applyFont="1" applyBorder="1" applyAlignment="1">
      <alignment/>
    </xf>
    <xf numFmtId="185" fontId="27" fillId="0" borderId="2" xfId="0" applyNumberFormat="1" applyFont="1" applyBorder="1" applyAlignment="1">
      <alignment/>
    </xf>
    <xf numFmtId="185" fontId="27" fillId="0" borderId="31" xfId="0" applyNumberFormat="1" applyFont="1" applyBorder="1" applyAlignment="1">
      <alignment/>
    </xf>
    <xf numFmtId="185" fontId="27" fillId="0" borderId="32" xfId="0" applyNumberFormat="1" applyFont="1" applyBorder="1" applyAlignment="1">
      <alignment/>
    </xf>
    <xf numFmtId="185" fontId="28" fillId="0" borderId="27" xfId="0" applyNumberFormat="1" applyFont="1" applyBorder="1" applyAlignment="1">
      <alignment/>
    </xf>
    <xf numFmtId="185" fontId="27" fillId="0" borderId="5" xfId="0" applyNumberFormat="1" applyFont="1" applyBorder="1" applyAlignment="1">
      <alignment horizontal="center"/>
    </xf>
    <xf numFmtId="185" fontId="28" fillId="2" borderId="5" xfId="0" applyNumberFormat="1" applyFont="1" applyFill="1" applyBorder="1" applyAlignment="1">
      <alignment horizontal="center"/>
    </xf>
    <xf numFmtId="180" fontId="28" fillId="2" borderId="5" xfId="0" applyNumberFormat="1" applyFont="1" applyFill="1" applyBorder="1" applyAlignment="1">
      <alignment horizontal="right"/>
    </xf>
    <xf numFmtId="185" fontId="28" fillId="2" borderId="29" xfId="0" applyNumberFormat="1" applyFont="1" applyFill="1" applyBorder="1" applyAlignment="1">
      <alignment horizontal="center"/>
    </xf>
    <xf numFmtId="180" fontId="28" fillId="2" borderId="29" xfId="0" applyNumberFormat="1" applyFont="1" applyFill="1" applyBorder="1" applyAlignment="1">
      <alignment horizontal="right"/>
    </xf>
    <xf numFmtId="185" fontId="28" fillId="0" borderId="29" xfId="0" applyNumberFormat="1" applyFont="1" applyBorder="1" applyAlignment="1">
      <alignment/>
    </xf>
    <xf numFmtId="185" fontId="28" fillId="0" borderId="30" xfId="0" applyNumberFormat="1" applyFont="1" applyBorder="1" applyAlignment="1">
      <alignment/>
    </xf>
    <xf numFmtId="1" fontId="26" fillId="0" borderId="6" xfId="0" applyNumberFormat="1" applyFont="1" applyBorder="1" applyAlignment="1">
      <alignment horizontal="center" wrapText="1"/>
    </xf>
    <xf numFmtId="1" fontId="29" fillId="2" borderId="7" xfId="0" applyNumberFormat="1" applyFont="1" applyFill="1" applyBorder="1" applyAlignment="1">
      <alignment vertical="top" wrapText="1"/>
    </xf>
    <xf numFmtId="0" fontId="30" fillId="2" borderId="24" xfId="0" applyFont="1" applyFill="1" applyBorder="1" applyAlignment="1">
      <alignment horizontal="center" vertical="center" wrapText="1"/>
    </xf>
    <xf numFmtId="0" fontId="30" fillId="2" borderId="27" xfId="0" applyFont="1" applyFill="1" applyBorder="1" applyAlignment="1">
      <alignment horizontal="center" vertical="center" wrapText="1"/>
    </xf>
    <xf numFmtId="1" fontId="11" fillId="0" borderId="33" xfId="0" applyNumberFormat="1" applyFont="1" applyBorder="1" applyAlignment="1">
      <alignment horizontal="center" wrapText="1"/>
    </xf>
    <xf numFmtId="185" fontId="10" fillId="0" borderId="34" xfId="0" applyNumberFormat="1" applyFont="1" applyBorder="1" applyAlignment="1">
      <alignment/>
    </xf>
    <xf numFmtId="185" fontId="10" fillId="0" borderId="31" xfId="0" applyNumberFormat="1" applyFont="1" applyBorder="1" applyAlignment="1">
      <alignment/>
    </xf>
    <xf numFmtId="185" fontId="10" fillId="0" borderId="32" xfId="0" applyNumberFormat="1" applyFont="1" applyBorder="1" applyAlignment="1">
      <alignment/>
    </xf>
    <xf numFmtId="185" fontId="15" fillId="0" borderId="35" xfId="0" applyNumberFormat="1" applyFont="1" applyBorder="1" applyAlignment="1">
      <alignment/>
    </xf>
    <xf numFmtId="185" fontId="15" fillId="2" borderId="29" xfId="0" applyNumberFormat="1" applyFont="1" applyFill="1" applyBorder="1" applyAlignment="1">
      <alignment/>
    </xf>
    <xf numFmtId="185" fontId="15" fillId="0" borderId="29" xfId="0" applyNumberFormat="1" applyFont="1" applyBorder="1" applyAlignment="1">
      <alignment/>
    </xf>
    <xf numFmtId="185" fontId="15" fillId="0" borderId="30" xfId="0" applyNumberFormat="1" applyFont="1" applyBorder="1" applyAlignment="1">
      <alignment/>
    </xf>
    <xf numFmtId="185" fontId="10" fillId="0" borderId="2" xfId="0" applyNumberFormat="1" applyFont="1" applyBorder="1" applyAlignment="1">
      <alignment/>
    </xf>
    <xf numFmtId="185" fontId="15" fillId="0" borderId="36" xfId="0" applyNumberFormat="1" applyFont="1" applyBorder="1" applyAlignment="1">
      <alignment/>
    </xf>
    <xf numFmtId="0" fontId="23" fillId="0" borderId="21" xfId="0" applyFont="1" applyBorder="1" applyAlignment="1">
      <alignment vertical="top" wrapText="1"/>
    </xf>
    <xf numFmtId="0" fontId="23" fillId="0" borderId="37" xfId="0" applyFont="1" applyBorder="1" applyAlignment="1">
      <alignment vertical="top" wrapText="1"/>
    </xf>
    <xf numFmtId="0" fontId="23" fillId="0" borderId="21" xfId="0" applyNumberFormat="1" applyFont="1" applyBorder="1" applyAlignment="1">
      <alignment vertical="top" wrapText="1"/>
    </xf>
    <xf numFmtId="0" fontId="23" fillId="0" borderId="38" xfId="0" applyNumberFormat="1" applyFont="1" applyBorder="1" applyAlignment="1">
      <alignment vertical="top" wrapText="1"/>
    </xf>
    <xf numFmtId="0" fontId="23" fillId="0" borderId="39" xfId="0" applyFont="1" applyBorder="1" applyAlignment="1">
      <alignment vertical="top" wrapText="1"/>
    </xf>
    <xf numFmtId="0" fontId="23" fillId="0" borderId="16" xfId="0" applyNumberFormat="1" applyFont="1" applyBorder="1" applyAlignment="1">
      <alignment vertical="top" wrapText="1"/>
    </xf>
    <xf numFmtId="185" fontId="27" fillId="0" borderId="26" xfId="0" applyNumberFormat="1" applyFont="1" applyBorder="1" applyAlignment="1">
      <alignment horizontal="right"/>
    </xf>
    <xf numFmtId="1" fontId="5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85" fontId="20" fillId="0" borderId="0" xfId="0" applyNumberFormat="1" applyFont="1" applyAlignment="1">
      <alignment/>
    </xf>
    <xf numFmtId="185" fontId="39" fillId="0" borderId="0" xfId="0" applyNumberFormat="1" applyFont="1" applyAlignment="1">
      <alignment/>
    </xf>
    <xf numFmtId="0" fontId="41" fillId="0" borderId="0" xfId="0" applyFont="1" applyAlignment="1">
      <alignment/>
    </xf>
    <xf numFmtId="186" fontId="41" fillId="0" borderId="0" xfId="0" applyNumberFormat="1" applyFont="1" applyAlignment="1">
      <alignment/>
    </xf>
    <xf numFmtId="4" fontId="27" fillId="0" borderId="5" xfId="0" applyNumberFormat="1" applyFont="1" applyBorder="1" applyAlignment="1">
      <alignment/>
    </xf>
    <xf numFmtId="1" fontId="18" fillId="2" borderId="8" xfId="0" applyNumberFormat="1" applyFont="1" applyFill="1" applyBorder="1" applyAlignment="1">
      <alignment vertical="top" wrapText="1"/>
    </xf>
    <xf numFmtId="1" fontId="18" fillId="0" borderId="7" xfId="0" applyNumberFormat="1" applyFont="1" applyBorder="1" applyAlignment="1">
      <alignment wrapText="1"/>
    </xf>
    <xf numFmtId="1" fontId="42" fillId="2" borderId="7" xfId="0" applyNumberFormat="1" applyFont="1" applyFill="1" applyBorder="1" applyAlignment="1">
      <alignment vertical="top" wrapText="1"/>
    </xf>
    <xf numFmtId="1" fontId="42" fillId="0" borderId="7" xfId="0" applyNumberFormat="1" applyFont="1" applyBorder="1" applyAlignment="1">
      <alignment vertical="top" wrapText="1"/>
    </xf>
    <xf numFmtId="4" fontId="40" fillId="0" borderId="0" xfId="0" applyNumberFormat="1" applyFont="1" applyAlignment="1">
      <alignment/>
    </xf>
    <xf numFmtId="2" fontId="41" fillId="0" borderId="0" xfId="0" applyNumberFormat="1" applyFont="1" applyAlignment="1">
      <alignment/>
    </xf>
    <xf numFmtId="4" fontId="28" fillId="0" borderId="5" xfId="0" applyNumberFormat="1" applyFont="1" applyBorder="1" applyAlignment="1">
      <alignment/>
    </xf>
    <xf numFmtId="4" fontId="28" fillId="0" borderId="13" xfId="0" applyNumberFormat="1" applyFont="1" applyBorder="1" applyAlignment="1">
      <alignment/>
    </xf>
    <xf numFmtId="185" fontId="46" fillId="0" borderId="5" xfId="0" applyNumberFormat="1" applyFont="1" applyBorder="1" applyAlignment="1">
      <alignment/>
    </xf>
    <xf numFmtId="1" fontId="19" fillId="0" borderId="11" xfId="0" applyNumberFormat="1" applyFont="1" applyBorder="1" applyAlignment="1">
      <alignment wrapText="1"/>
    </xf>
    <xf numFmtId="185" fontId="27" fillId="0" borderId="23" xfId="0" applyNumberFormat="1" applyFont="1" applyBorder="1" applyAlignment="1">
      <alignment/>
    </xf>
    <xf numFmtId="4" fontId="27" fillId="0" borderId="13" xfId="0" applyNumberFormat="1" applyFont="1" applyBorder="1" applyAlignment="1">
      <alignment/>
    </xf>
    <xf numFmtId="1" fontId="47" fillId="0" borderId="0" xfId="0" applyNumberFormat="1" applyFont="1" applyAlignment="1">
      <alignment/>
    </xf>
    <xf numFmtId="0" fontId="47" fillId="0" borderId="0" xfId="0" applyFont="1" applyAlignment="1">
      <alignment/>
    </xf>
    <xf numFmtId="185" fontId="47" fillId="0" borderId="0" xfId="0" applyNumberFormat="1" applyFont="1" applyAlignment="1">
      <alignment/>
    </xf>
    <xf numFmtId="1" fontId="42" fillId="2" borderId="9" xfId="0" applyNumberFormat="1" applyFont="1" applyFill="1" applyBorder="1" applyAlignment="1">
      <alignment vertical="top" wrapText="1"/>
    </xf>
    <xf numFmtId="1" fontId="18" fillId="0" borderId="6" xfId="0" applyNumberFormat="1" applyFont="1" applyBorder="1" applyAlignment="1">
      <alignment wrapText="1"/>
    </xf>
    <xf numFmtId="185" fontId="28" fillId="2" borderId="1" xfId="0" applyNumberFormat="1" applyFont="1" applyFill="1" applyBorder="1" applyAlignment="1">
      <alignment/>
    </xf>
    <xf numFmtId="185" fontId="28" fillId="0" borderId="1" xfId="0" applyNumberFormat="1" applyFont="1" applyBorder="1" applyAlignment="1">
      <alignment/>
    </xf>
    <xf numFmtId="185" fontId="28" fillId="0" borderId="2" xfId="0" applyNumberFormat="1" applyFont="1" applyBorder="1" applyAlignment="1">
      <alignment/>
    </xf>
    <xf numFmtId="1" fontId="20" fillId="0" borderId="0" xfId="0" applyNumberFormat="1" applyFont="1" applyAlignment="1">
      <alignment horizontal="center" wrapText="1"/>
    </xf>
    <xf numFmtId="185" fontId="20" fillId="0" borderId="0" xfId="0" applyNumberFormat="1" applyFont="1" applyBorder="1" applyAlignment="1">
      <alignment/>
    </xf>
    <xf numFmtId="1" fontId="48" fillId="0" borderId="0" xfId="0" applyNumberFormat="1" applyFont="1" applyAlignment="1">
      <alignment horizontal="center" wrapText="1"/>
    </xf>
    <xf numFmtId="0" fontId="48" fillId="0" borderId="0" xfId="0" applyFont="1" applyAlignment="1">
      <alignment/>
    </xf>
    <xf numFmtId="1" fontId="16" fillId="0" borderId="0" xfId="0" applyNumberFormat="1" applyFont="1" applyAlignment="1">
      <alignment horizontal="center"/>
    </xf>
    <xf numFmtId="0" fontId="9" fillId="2" borderId="40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30" fillId="2" borderId="42" xfId="0" applyFont="1" applyFill="1" applyBorder="1" applyAlignment="1">
      <alignment horizontal="center" vertical="center" wrapText="1"/>
    </xf>
    <xf numFmtId="0" fontId="30" fillId="2" borderId="19" xfId="0" applyFont="1" applyFill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1" fontId="27" fillId="0" borderId="0" xfId="0" applyNumberFormat="1" applyFont="1" applyAlignment="1">
      <alignment horizontal="center"/>
    </xf>
    <xf numFmtId="0" fontId="30" fillId="2" borderId="3" xfId="0" applyFont="1" applyFill="1" applyBorder="1" applyAlignment="1">
      <alignment horizontal="center" vertical="center" wrapText="1"/>
    </xf>
    <xf numFmtId="0" fontId="30" fillId="2" borderId="29" xfId="0" applyFont="1" applyFill="1" applyBorder="1" applyAlignment="1">
      <alignment horizontal="center" vertical="center" wrapText="1"/>
    </xf>
    <xf numFmtId="0" fontId="31" fillId="2" borderId="44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30" fillId="2" borderId="40" xfId="0" applyFont="1" applyFill="1" applyBorder="1" applyAlignment="1">
      <alignment horizontal="center" vertical="center" wrapText="1"/>
    </xf>
    <xf numFmtId="0" fontId="30" fillId="2" borderId="31" xfId="0" applyFont="1" applyFill="1" applyBorder="1" applyAlignment="1">
      <alignment horizontal="center" vertical="center" wrapText="1"/>
    </xf>
    <xf numFmtId="1" fontId="17" fillId="0" borderId="45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zoomScale="75" zoomScaleNormal="75" zoomScaleSheetLayoutView="55" workbookViewId="0" topLeftCell="A38">
      <selection activeCell="A48" sqref="A48:E48"/>
    </sheetView>
  </sheetViews>
  <sheetFormatPr defaultColWidth="9.00390625" defaultRowHeight="12.75"/>
  <cols>
    <col min="1" max="1" width="60.625" style="1" customWidth="1"/>
    <col min="2" max="2" width="20.75390625" style="0" customWidth="1"/>
    <col min="3" max="3" width="21.125" style="0" customWidth="1"/>
    <col min="4" max="4" width="18.25390625" style="0" customWidth="1"/>
    <col min="5" max="5" width="22.625" style="0" customWidth="1"/>
    <col min="7" max="7" width="10.375" style="0" bestFit="1" customWidth="1"/>
    <col min="8" max="8" width="9.875" style="0" bestFit="1" customWidth="1"/>
  </cols>
  <sheetData>
    <row r="1" spans="1:5" ht="32.25" customHeight="1">
      <c r="A1" s="148" t="s">
        <v>97</v>
      </c>
      <c r="B1" s="148"/>
      <c r="C1" s="148"/>
      <c r="D1" s="148"/>
      <c r="E1" s="148"/>
    </row>
    <row r="2" spans="1:5" ht="29.25" customHeight="1">
      <c r="A2" s="148" t="s">
        <v>1</v>
      </c>
      <c r="B2" s="148"/>
      <c r="C2" s="148"/>
      <c r="D2" s="148"/>
      <c r="E2" s="148"/>
    </row>
    <row r="3" spans="1:8" ht="30" customHeight="1">
      <c r="A3" s="148" t="s">
        <v>112</v>
      </c>
      <c r="B3" s="148"/>
      <c r="C3" s="148"/>
      <c r="D3" s="148"/>
      <c r="E3" s="148"/>
      <c r="F3" s="148"/>
      <c r="G3" s="148"/>
      <c r="H3" s="148"/>
    </row>
    <row r="4" spans="1:5" ht="21.75" customHeight="1" thickBot="1">
      <c r="A4" s="116" t="s">
        <v>122</v>
      </c>
      <c r="C4" s="5"/>
      <c r="D4" s="7"/>
      <c r="E4" s="7" t="s">
        <v>127</v>
      </c>
    </row>
    <row r="5" spans="1:5" ht="51.75" customHeight="1">
      <c r="A5" s="158" t="s">
        <v>9</v>
      </c>
      <c r="B5" s="155" t="s">
        <v>36</v>
      </c>
      <c r="C5" s="161" t="s">
        <v>113</v>
      </c>
      <c r="D5" s="149" t="s">
        <v>125</v>
      </c>
      <c r="E5" s="152" t="s">
        <v>126</v>
      </c>
    </row>
    <row r="6" spans="1:5" ht="18.75" customHeight="1">
      <c r="A6" s="159"/>
      <c r="B6" s="156"/>
      <c r="C6" s="150"/>
      <c r="D6" s="150"/>
      <c r="E6" s="153"/>
    </row>
    <row r="7" spans="1:5" ht="23.25" customHeight="1" thickBot="1">
      <c r="A7" s="160"/>
      <c r="B7" s="157"/>
      <c r="C7" s="162"/>
      <c r="D7" s="151"/>
      <c r="E7" s="154"/>
    </row>
    <row r="8" spans="1:5" ht="18.75" customHeight="1" thickBot="1">
      <c r="A8" s="32">
        <v>1</v>
      </c>
      <c r="B8" s="33">
        <v>2</v>
      </c>
      <c r="C8" s="2">
        <v>3</v>
      </c>
      <c r="D8" s="2">
        <v>4</v>
      </c>
      <c r="E8" s="6">
        <v>5</v>
      </c>
    </row>
    <row r="9" spans="1:5" ht="19.5" customHeight="1">
      <c r="A9" s="34" t="s">
        <v>12</v>
      </c>
      <c r="B9" s="38">
        <v>127157.8</v>
      </c>
      <c r="C9" s="8">
        <v>132367.347</v>
      </c>
      <c r="D9" s="8">
        <f aca="true" t="shared" si="0" ref="D9:D16">C9/B9*100</f>
        <v>104.09691501425789</v>
      </c>
      <c r="E9" s="30">
        <f aca="true" t="shared" si="1" ref="E9:E16">C9-B9</f>
        <v>5209.547000000006</v>
      </c>
    </row>
    <row r="10" spans="1:5" ht="36" customHeight="1">
      <c r="A10" s="36" t="s">
        <v>13</v>
      </c>
      <c r="B10" s="38">
        <v>132</v>
      </c>
      <c r="C10" s="9">
        <v>298.958</v>
      </c>
      <c r="D10" s="10">
        <f t="shared" si="0"/>
        <v>226.48333333333338</v>
      </c>
      <c r="E10" s="29">
        <f>C10-B10-0.01</f>
        <v>166.94800000000004</v>
      </c>
    </row>
    <row r="11" spans="1:5" ht="19.5" customHeight="1">
      <c r="A11" s="37" t="s">
        <v>14</v>
      </c>
      <c r="B11" s="38">
        <v>10122.7</v>
      </c>
      <c r="C11" s="9">
        <v>11021.364</v>
      </c>
      <c r="D11" s="10">
        <f t="shared" si="0"/>
        <v>108.87771049225996</v>
      </c>
      <c r="E11" s="29">
        <f t="shared" si="1"/>
        <v>898.6639999999989</v>
      </c>
    </row>
    <row r="12" spans="1:5" ht="21.75" customHeight="1">
      <c r="A12" s="37" t="s">
        <v>15</v>
      </c>
      <c r="B12" s="38">
        <v>56.4</v>
      </c>
      <c r="C12" s="10">
        <v>65.106</v>
      </c>
      <c r="D12" s="10">
        <f t="shared" si="0"/>
        <v>115.43617021276596</v>
      </c>
      <c r="E12" s="29">
        <f t="shared" si="1"/>
        <v>8.705999999999996</v>
      </c>
    </row>
    <row r="13" spans="1:5" ht="34.5" customHeight="1">
      <c r="A13" s="37" t="s">
        <v>16</v>
      </c>
      <c r="B13" s="38">
        <v>10450</v>
      </c>
      <c r="C13" s="10">
        <v>11812.755</v>
      </c>
      <c r="D13" s="10">
        <f t="shared" si="0"/>
        <v>113.04071770334927</v>
      </c>
      <c r="E13" s="29">
        <f t="shared" si="1"/>
        <v>1362.7549999999992</v>
      </c>
    </row>
    <row r="14" spans="1:5" ht="20.25" customHeight="1">
      <c r="A14" s="37" t="s">
        <v>17</v>
      </c>
      <c r="B14" s="38">
        <v>125</v>
      </c>
      <c r="C14" s="10">
        <v>188.378</v>
      </c>
      <c r="D14" s="10">
        <f t="shared" si="0"/>
        <v>150.70239999999998</v>
      </c>
      <c r="E14" s="29">
        <f t="shared" si="1"/>
        <v>63.377999999999986</v>
      </c>
    </row>
    <row r="15" spans="1:5" ht="37.5" customHeight="1">
      <c r="A15" s="37" t="s">
        <v>18</v>
      </c>
      <c r="B15" s="38">
        <v>398</v>
      </c>
      <c r="C15" s="9">
        <v>568.7</v>
      </c>
      <c r="D15" s="10">
        <f t="shared" si="0"/>
        <v>142.8894472361809</v>
      </c>
      <c r="E15" s="29">
        <f t="shared" si="1"/>
        <v>170.70000000000005</v>
      </c>
    </row>
    <row r="16" spans="1:5" ht="23.25" customHeight="1" thickBot="1">
      <c r="A16" s="37" t="s">
        <v>28</v>
      </c>
      <c r="B16" s="38">
        <v>140</v>
      </c>
      <c r="C16" s="10">
        <v>160.332</v>
      </c>
      <c r="D16" s="10">
        <f t="shared" si="0"/>
        <v>114.52285714285715</v>
      </c>
      <c r="E16" s="29">
        <f t="shared" si="1"/>
        <v>20.331999999999994</v>
      </c>
    </row>
    <row r="17" spans="1:5" ht="29.25" customHeight="1" hidden="1">
      <c r="A17" s="37" t="s">
        <v>88</v>
      </c>
      <c r="B17" s="38"/>
      <c r="C17" s="10"/>
      <c r="D17" s="10"/>
      <c r="E17" s="29"/>
    </row>
    <row r="18" spans="1:5" ht="32.25" customHeight="1" hidden="1">
      <c r="A18" s="37" t="s">
        <v>89</v>
      </c>
      <c r="B18" s="38"/>
      <c r="C18" s="10"/>
      <c r="D18" s="10"/>
      <c r="E18" s="29"/>
    </row>
    <row r="19" spans="1:5" ht="36" customHeight="1" hidden="1" thickBot="1">
      <c r="A19" s="37" t="s">
        <v>90</v>
      </c>
      <c r="B19" s="108"/>
      <c r="C19" s="9"/>
      <c r="D19" s="9"/>
      <c r="E19" s="30"/>
    </row>
    <row r="20" spans="1:5" ht="23.25" customHeight="1" thickBot="1">
      <c r="A20" s="39" t="s">
        <v>10</v>
      </c>
      <c r="B20" s="40">
        <f>SUM(B9:B16)</f>
        <v>148581.9</v>
      </c>
      <c r="C20" s="11">
        <f>SUM(C9:C16)</f>
        <v>156482.94000000003</v>
      </c>
      <c r="D20" s="11">
        <f aca="true" t="shared" si="2" ref="D20:D25">C20/B20*100</f>
        <v>105.31763290145034</v>
      </c>
      <c r="E20" s="12">
        <f aca="true" t="shared" si="3" ref="E20:E25">C20-B20</f>
        <v>7901.040000000037</v>
      </c>
    </row>
    <row r="21" spans="1:5" ht="20.25" customHeight="1">
      <c r="A21" s="109" t="s">
        <v>50</v>
      </c>
      <c r="B21" s="38">
        <v>139971</v>
      </c>
      <c r="C21" s="65">
        <v>139971</v>
      </c>
      <c r="D21" s="9">
        <f t="shared" si="2"/>
        <v>100</v>
      </c>
      <c r="E21" s="30">
        <f t="shared" si="3"/>
        <v>0</v>
      </c>
    </row>
    <row r="22" spans="1:5" ht="47.25" customHeight="1">
      <c r="A22" s="109" t="s">
        <v>119</v>
      </c>
      <c r="B22" s="64">
        <v>16651</v>
      </c>
      <c r="C22" s="66">
        <v>16651</v>
      </c>
      <c r="D22" s="10">
        <f t="shared" si="2"/>
        <v>100</v>
      </c>
      <c r="E22" s="29">
        <f t="shared" si="3"/>
        <v>0</v>
      </c>
    </row>
    <row r="23" spans="1:5" ht="138" customHeight="1" thickBot="1">
      <c r="A23" s="110" t="s">
        <v>98</v>
      </c>
      <c r="B23" s="103">
        <v>22711.2</v>
      </c>
      <c r="C23" s="104">
        <v>22711.2</v>
      </c>
      <c r="D23" s="105">
        <f t="shared" si="2"/>
        <v>100</v>
      </c>
      <c r="E23" s="106">
        <f t="shared" si="3"/>
        <v>0</v>
      </c>
    </row>
    <row r="24" spans="1:5" ht="24.75" customHeight="1" thickBot="1">
      <c r="A24" s="99" t="s">
        <v>19</v>
      </c>
      <c r="B24" s="100">
        <f>SUM(B20:B23)</f>
        <v>327915.10000000003</v>
      </c>
      <c r="C24" s="101">
        <f>SUM(C20:C23)</f>
        <v>335816.1400000001</v>
      </c>
      <c r="D24" s="101">
        <f>C24/B24*100</f>
        <v>102.40947733117507</v>
      </c>
      <c r="E24" s="102">
        <f t="shared" si="3"/>
        <v>7901.040000000037</v>
      </c>
    </row>
    <row r="25" spans="1:8" ht="36" customHeight="1" thickBot="1">
      <c r="A25" s="41" t="s">
        <v>21</v>
      </c>
      <c r="B25" s="42">
        <f>SUM(B27:B43)</f>
        <v>578866.3949999999</v>
      </c>
      <c r="C25" s="42">
        <f>SUM(C27:C43)</f>
        <v>531279.276</v>
      </c>
      <c r="D25" s="15">
        <f t="shared" si="2"/>
        <v>91.77925693890039</v>
      </c>
      <c r="E25" s="107">
        <f t="shared" si="3"/>
        <v>-47587.11899999995</v>
      </c>
      <c r="H25" s="3"/>
    </row>
    <row r="26" spans="1:5" ht="21" customHeight="1">
      <c r="A26" s="43" t="s">
        <v>22</v>
      </c>
      <c r="B26" s="35"/>
      <c r="C26" s="8"/>
      <c r="D26" s="8"/>
      <c r="E26" s="31"/>
    </row>
    <row r="27" spans="1:7" ht="77.25" customHeight="1">
      <c r="A27" s="109" t="s">
        <v>39</v>
      </c>
      <c r="B27" s="38">
        <f>337777400/1000</f>
        <v>337777.4</v>
      </c>
      <c r="C27" s="45">
        <v>323079.464</v>
      </c>
      <c r="D27" s="9">
        <f aca="true" t="shared" si="4" ref="D27:D46">C27/B27*100</f>
        <v>95.64863250176002</v>
      </c>
      <c r="E27" s="30">
        <f aca="true" t="shared" si="5" ref="E27:E46">C27-B27</f>
        <v>-14697.936000000045</v>
      </c>
      <c r="G27" s="56"/>
    </row>
    <row r="28" spans="1:5" ht="154.5" customHeight="1">
      <c r="A28" s="111" t="s">
        <v>40</v>
      </c>
      <c r="B28" s="38">
        <v>2611.5</v>
      </c>
      <c r="C28" s="46">
        <v>2610.899</v>
      </c>
      <c r="D28" s="10">
        <f t="shared" si="4"/>
        <v>99.9769864062799</v>
      </c>
      <c r="E28" s="29">
        <f t="shared" si="5"/>
        <v>-0.6010000000001128</v>
      </c>
    </row>
    <row r="29" spans="1:5" ht="79.5" customHeight="1">
      <c r="A29" s="112" t="s">
        <v>41</v>
      </c>
      <c r="B29" s="38">
        <v>97297</v>
      </c>
      <c r="C29" s="38">
        <v>76117.633</v>
      </c>
      <c r="D29" s="9">
        <f t="shared" si="4"/>
        <v>78.2322507374328</v>
      </c>
      <c r="E29" s="30">
        <f t="shared" si="5"/>
        <v>-21179.367</v>
      </c>
    </row>
    <row r="30" spans="1:7" ht="159.75" customHeight="1">
      <c r="A30" s="109" t="s">
        <v>42</v>
      </c>
      <c r="B30" s="38">
        <v>27152.6</v>
      </c>
      <c r="C30" s="38">
        <v>25627.49</v>
      </c>
      <c r="D30" s="9">
        <f t="shared" si="4"/>
        <v>94.38318982344234</v>
      </c>
      <c r="E30" s="30">
        <f t="shared" si="5"/>
        <v>-1525.109999999997</v>
      </c>
      <c r="G30" s="56"/>
    </row>
    <row r="31" spans="1:5" ht="66" customHeight="1">
      <c r="A31" s="113" t="s">
        <v>84</v>
      </c>
      <c r="B31" s="38">
        <v>37048.9</v>
      </c>
      <c r="C31" s="45">
        <v>28717.743</v>
      </c>
      <c r="D31" s="9">
        <f t="shared" si="4"/>
        <v>77.51307866090491</v>
      </c>
      <c r="E31" s="30">
        <f t="shared" si="5"/>
        <v>-8331.157000000003</v>
      </c>
    </row>
    <row r="32" spans="1:5" ht="125.25" customHeight="1">
      <c r="A32" s="111" t="s">
        <v>43</v>
      </c>
      <c r="B32" s="38">
        <v>24643.2</v>
      </c>
      <c r="C32" s="45">
        <v>23740.071</v>
      </c>
      <c r="D32" s="9">
        <f t="shared" si="4"/>
        <v>96.33517968445656</v>
      </c>
      <c r="E32" s="30">
        <f t="shared" si="5"/>
        <v>-903.1290000000008</v>
      </c>
    </row>
    <row r="33" spans="1:5" ht="92.25" customHeight="1">
      <c r="A33" s="111" t="s">
        <v>44</v>
      </c>
      <c r="B33" s="38">
        <v>14183.2</v>
      </c>
      <c r="C33" s="45">
        <v>14183.192</v>
      </c>
      <c r="D33" s="9">
        <f t="shared" si="4"/>
        <v>99.99994359523943</v>
      </c>
      <c r="E33" s="30">
        <f t="shared" si="5"/>
        <v>-0.008000000001629815</v>
      </c>
    </row>
    <row r="34" spans="1:5" ht="48.75" customHeight="1">
      <c r="A34" s="111" t="s">
        <v>120</v>
      </c>
      <c r="B34" s="38">
        <v>21200</v>
      </c>
      <c r="C34" s="46">
        <v>20893.842</v>
      </c>
      <c r="D34" s="10">
        <f t="shared" si="4"/>
        <v>98.55585849056604</v>
      </c>
      <c r="E34" s="29">
        <f t="shared" si="5"/>
        <v>-306.15799999999945</v>
      </c>
    </row>
    <row r="35" spans="1:5" ht="123" customHeight="1">
      <c r="A35" s="111" t="s">
        <v>45</v>
      </c>
      <c r="B35" s="38">
        <v>2596.095</v>
      </c>
      <c r="C35" s="46">
        <v>2496.966</v>
      </c>
      <c r="D35" s="10">
        <f t="shared" si="4"/>
        <v>96.18161122763227</v>
      </c>
      <c r="E35" s="29">
        <f t="shared" si="5"/>
        <v>-99.1289999999999</v>
      </c>
    </row>
    <row r="36" spans="1:5" ht="75.75" customHeight="1">
      <c r="A36" s="111" t="s">
        <v>38</v>
      </c>
      <c r="B36" s="38">
        <v>960</v>
      </c>
      <c r="C36" s="47">
        <v>959.912</v>
      </c>
      <c r="D36" s="9">
        <f t="shared" si="4"/>
        <v>99.99083333333334</v>
      </c>
      <c r="E36" s="30">
        <f t="shared" si="5"/>
        <v>-0.08799999999996544</v>
      </c>
    </row>
    <row r="37" spans="1:5" ht="60" customHeight="1">
      <c r="A37" s="111" t="s">
        <v>46</v>
      </c>
      <c r="B37" s="38">
        <v>581.1</v>
      </c>
      <c r="C37" s="48">
        <v>79.368</v>
      </c>
      <c r="D37" s="10">
        <f t="shared" si="4"/>
        <v>13.658234383066597</v>
      </c>
      <c r="E37" s="29">
        <f t="shared" si="5"/>
        <v>-501.732</v>
      </c>
    </row>
    <row r="38" spans="1:5" ht="52.5" customHeight="1">
      <c r="A38" s="111" t="s">
        <v>37</v>
      </c>
      <c r="B38" s="38">
        <v>500</v>
      </c>
      <c r="C38" s="48">
        <v>500</v>
      </c>
      <c r="D38" s="10">
        <f t="shared" si="4"/>
        <v>100</v>
      </c>
      <c r="E38" s="29">
        <f t="shared" si="5"/>
        <v>0</v>
      </c>
    </row>
    <row r="39" spans="1:5" ht="34.5" customHeight="1">
      <c r="A39" s="111" t="s">
        <v>47</v>
      </c>
      <c r="B39" s="38">
        <v>7643.1</v>
      </c>
      <c r="C39" s="48">
        <v>7640.249</v>
      </c>
      <c r="D39" s="10">
        <f t="shared" si="4"/>
        <v>99.96269838154674</v>
      </c>
      <c r="E39" s="29">
        <f t="shared" si="5"/>
        <v>-2.8510000000005675</v>
      </c>
    </row>
    <row r="40" spans="1:5" ht="66" customHeight="1">
      <c r="A40" s="111" t="s">
        <v>48</v>
      </c>
      <c r="B40" s="38">
        <v>492.9</v>
      </c>
      <c r="C40" s="48">
        <v>489.976</v>
      </c>
      <c r="D40" s="10">
        <f t="shared" si="4"/>
        <v>99.40677622235748</v>
      </c>
      <c r="E40" s="29">
        <f t="shared" si="5"/>
        <v>-2.923999999999978</v>
      </c>
    </row>
    <row r="41" spans="1:5" ht="54" customHeight="1">
      <c r="A41" s="111" t="s">
        <v>49</v>
      </c>
      <c r="B41" s="38">
        <v>922.6</v>
      </c>
      <c r="C41" s="38">
        <v>917.099</v>
      </c>
      <c r="D41" s="10">
        <f t="shared" si="4"/>
        <v>99.40375027097333</v>
      </c>
      <c r="E41" s="29">
        <f t="shared" si="5"/>
        <v>-5.500999999999976</v>
      </c>
    </row>
    <row r="42" spans="1:5" ht="68.25" customHeight="1">
      <c r="A42" s="111" t="s">
        <v>96</v>
      </c>
      <c r="B42" s="38">
        <v>3225</v>
      </c>
      <c r="C42" s="38">
        <v>3194.667</v>
      </c>
      <c r="D42" s="10">
        <f t="shared" si="4"/>
        <v>99.05944186046511</v>
      </c>
      <c r="E42" s="29">
        <f t="shared" si="5"/>
        <v>-30.333000000000084</v>
      </c>
    </row>
    <row r="43" spans="1:5" ht="57" customHeight="1" thickBot="1">
      <c r="A43" s="112" t="s">
        <v>95</v>
      </c>
      <c r="B43" s="67">
        <v>31.8</v>
      </c>
      <c r="C43" s="67">
        <v>30.705</v>
      </c>
      <c r="D43" s="68">
        <f t="shared" si="4"/>
        <v>96.5566037735849</v>
      </c>
      <c r="E43" s="69">
        <f t="shared" si="5"/>
        <v>-1.0950000000000024</v>
      </c>
    </row>
    <row r="44" spans="1:5" ht="33" customHeight="1" thickBot="1">
      <c r="A44" s="44" t="s">
        <v>11</v>
      </c>
      <c r="B44" s="42">
        <f>B24+B25</f>
        <v>906781.4949999999</v>
      </c>
      <c r="C44" s="42">
        <f>C24+C25</f>
        <v>867095.416</v>
      </c>
      <c r="D44" s="15">
        <f t="shared" si="4"/>
        <v>95.62341322371164</v>
      </c>
      <c r="E44" s="107">
        <f t="shared" si="5"/>
        <v>-39686.07899999991</v>
      </c>
    </row>
    <row r="45" spans="1:5" ht="42" customHeight="1" thickBot="1">
      <c r="A45" s="114" t="s">
        <v>103</v>
      </c>
      <c r="B45" s="67">
        <v>569.5</v>
      </c>
      <c r="C45" s="67">
        <v>569.46</v>
      </c>
      <c r="D45" s="68">
        <f t="shared" si="4"/>
        <v>99.99297629499561</v>
      </c>
      <c r="E45" s="69">
        <f t="shared" si="5"/>
        <v>-0.03999999999996362</v>
      </c>
    </row>
    <row r="46" spans="1:5" ht="30" customHeight="1" thickBot="1">
      <c r="A46" s="44" t="s">
        <v>102</v>
      </c>
      <c r="B46" s="40">
        <f>B45+B44</f>
        <v>907350.9949999999</v>
      </c>
      <c r="C46" s="11">
        <f>C44+C45</f>
        <v>867664.8759999999</v>
      </c>
      <c r="D46" s="11">
        <f t="shared" si="4"/>
        <v>95.62615578550174</v>
      </c>
      <c r="E46" s="12">
        <f t="shared" si="5"/>
        <v>-39686.11899999995</v>
      </c>
    </row>
    <row r="47" ht="26.25" customHeight="1"/>
    <row r="48" spans="1:5" ht="38.25" customHeight="1">
      <c r="A48" s="144" t="s">
        <v>128</v>
      </c>
      <c r="B48" s="70"/>
      <c r="C48" s="56"/>
      <c r="E48" s="118" t="s">
        <v>129</v>
      </c>
    </row>
    <row r="49" spans="2:3" ht="35.25" customHeight="1">
      <c r="B49" s="14"/>
      <c r="C49" s="14"/>
    </row>
    <row r="50" spans="2:3" ht="24.75" customHeight="1">
      <c r="B50" s="13"/>
      <c r="C50" s="16"/>
    </row>
  </sheetData>
  <mergeCells count="9">
    <mergeCell ref="F3:H3"/>
    <mergeCell ref="D5:D7"/>
    <mergeCell ref="E5:E7"/>
    <mergeCell ref="A1:E1"/>
    <mergeCell ref="A2:E2"/>
    <mergeCell ref="A3:E3"/>
    <mergeCell ref="B5:B7"/>
    <mergeCell ref="A5:A7"/>
    <mergeCell ref="C5:C7"/>
  </mergeCells>
  <printOptions horizontalCentered="1"/>
  <pageMargins left="0.19" right="0.1968503937007874" top="0.09" bottom="0.07874015748031496" header="0.1" footer="0.1"/>
  <pageSetup horizontalDpi="600" verticalDpi="600" orientation="portrait" paperSize="9" scale="68" r:id="rId1"/>
  <rowBreaks count="1" manualBreakCount="1">
    <brk id="3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"/>
  <sheetViews>
    <sheetView showZeros="0" tabSelected="1" view="pageBreakPreview" zoomScale="60" zoomScaleNormal="50" workbookViewId="0" topLeftCell="A1">
      <pane ySplit="6" topLeftCell="BM7" activePane="bottomLeft" state="frozen"/>
      <selection pane="topLeft" activeCell="A1" sqref="A1"/>
      <selection pane="bottomLeft" activeCell="H76" sqref="H76"/>
    </sheetView>
  </sheetViews>
  <sheetFormatPr defaultColWidth="9.00390625" defaultRowHeight="12.75"/>
  <cols>
    <col min="1" max="1" width="49.875" style="1" customWidth="1"/>
    <col min="2" max="2" width="26.75390625" style="0" customWidth="1"/>
    <col min="3" max="3" width="29.375" style="0" customWidth="1"/>
    <col min="4" max="4" width="28.00390625" style="0" customWidth="1"/>
    <col min="5" max="5" width="22.375" style="0" customWidth="1"/>
    <col min="6" max="6" width="22.125" style="0" customWidth="1"/>
    <col min="7" max="7" width="27.625" style="0" customWidth="1"/>
    <col min="8" max="8" width="29.25390625" style="0" customWidth="1"/>
  </cols>
  <sheetData>
    <row r="1" spans="1:8" ht="31.5" customHeight="1">
      <c r="A1" s="167" t="s">
        <v>91</v>
      </c>
      <c r="B1" s="167"/>
      <c r="C1" s="167"/>
      <c r="D1" s="167"/>
      <c r="E1" s="167"/>
      <c r="F1" s="167"/>
      <c r="G1" s="167"/>
      <c r="H1" s="167"/>
    </row>
    <row r="2" spans="1:8" ht="42.75" customHeight="1">
      <c r="A2" s="167" t="s">
        <v>1</v>
      </c>
      <c r="B2" s="167"/>
      <c r="C2" s="167"/>
      <c r="D2" s="167"/>
      <c r="E2" s="167"/>
      <c r="F2" s="167"/>
      <c r="G2" s="167"/>
      <c r="H2" s="167"/>
    </row>
    <row r="3" spans="1:8" ht="44.25" customHeight="1">
      <c r="A3" s="167" t="s">
        <v>112</v>
      </c>
      <c r="B3" s="167"/>
      <c r="C3" s="167"/>
      <c r="D3" s="167"/>
      <c r="E3" s="167"/>
      <c r="F3" s="167"/>
      <c r="G3" s="167"/>
      <c r="H3" s="167"/>
    </row>
    <row r="4" spans="1:8" ht="32.25" customHeight="1" thickBot="1">
      <c r="A4" s="174" t="s">
        <v>122</v>
      </c>
      <c r="B4" s="174"/>
      <c r="C4" s="4"/>
      <c r="D4" s="4"/>
      <c r="E4" s="4"/>
      <c r="F4" s="4"/>
      <c r="G4" s="7"/>
      <c r="H4" s="20" t="s">
        <v>8</v>
      </c>
    </row>
    <row r="5" spans="1:8" ht="23.25" customHeight="1">
      <c r="A5" s="170" t="s">
        <v>0</v>
      </c>
      <c r="B5" s="168" t="s">
        <v>36</v>
      </c>
      <c r="C5" s="172" t="s">
        <v>114</v>
      </c>
      <c r="D5" s="168" t="s">
        <v>115</v>
      </c>
      <c r="E5" s="163" t="s">
        <v>31</v>
      </c>
      <c r="F5" s="164"/>
      <c r="G5" s="165" t="s">
        <v>32</v>
      </c>
      <c r="H5" s="166"/>
    </row>
    <row r="6" spans="1:8" ht="204.75" customHeight="1" thickBot="1">
      <c r="A6" s="171"/>
      <c r="B6" s="169"/>
      <c r="C6" s="173"/>
      <c r="D6" s="169"/>
      <c r="E6" s="97" t="s">
        <v>123</v>
      </c>
      <c r="F6" s="97" t="s">
        <v>35</v>
      </c>
      <c r="G6" s="97" t="s">
        <v>124</v>
      </c>
      <c r="H6" s="98" t="s">
        <v>33</v>
      </c>
    </row>
    <row r="7" spans="1:8" ht="30.75" customHeight="1" thickBot="1">
      <c r="A7" s="17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9">
        <v>8</v>
      </c>
    </row>
    <row r="8" spans="1:8" ht="48" customHeight="1">
      <c r="A8" s="59" t="s">
        <v>23</v>
      </c>
      <c r="B8" s="71">
        <v>4473.6</v>
      </c>
      <c r="C8" s="71">
        <v>4473.6</v>
      </c>
      <c r="D8" s="71">
        <v>4473.6</v>
      </c>
      <c r="E8" s="71">
        <f>C8/B8*100</f>
        <v>100</v>
      </c>
      <c r="F8" s="71">
        <f aca="true" t="shared" si="0" ref="F8:F39">D8/B8*100</f>
        <v>100</v>
      </c>
      <c r="G8" s="71"/>
      <c r="H8" s="72">
        <f aca="true" t="shared" si="1" ref="H8:H39">D8-B8</f>
        <v>0</v>
      </c>
    </row>
    <row r="9" spans="1:8" ht="42.75" customHeight="1">
      <c r="A9" s="60" t="s">
        <v>2</v>
      </c>
      <c r="B9" s="73">
        <v>91515.582</v>
      </c>
      <c r="C9" s="73">
        <v>91514.582</v>
      </c>
      <c r="D9" s="73">
        <v>91207.174</v>
      </c>
      <c r="E9" s="73">
        <f aca="true" t="shared" si="2" ref="E9:E72">C9/B9*100</f>
        <v>99.99890728990829</v>
      </c>
      <c r="F9" s="73">
        <f t="shared" si="0"/>
        <v>99.6629994660363</v>
      </c>
      <c r="G9" s="73">
        <f>C9-B9</f>
        <v>-1</v>
      </c>
      <c r="H9" s="74">
        <f t="shared" si="1"/>
        <v>-308.4079999999958</v>
      </c>
    </row>
    <row r="10" spans="1:8" ht="41.25" customHeight="1">
      <c r="A10" s="60" t="s">
        <v>3</v>
      </c>
      <c r="B10" s="73">
        <v>149552.934</v>
      </c>
      <c r="C10" s="73">
        <v>149550.01</v>
      </c>
      <c r="D10" s="73">
        <v>149475.047</v>
      </c>
      <c r="E10" s="73">
        <f t="shared" si="2"/>
        <v>99.99804483942789</v>
      </c>
      <c r="F10" s="73">
        <f t="shared" si="0"/>
        <v>99.94792011235299</v>
      </c>
      <c r="G10" s="73">
        <f aca="true" t="shared" si="3" ref="G10:G73">C10-B10</f>
        <v>-2.9239999999990687</v>
      </c>
      <c r="H10" s="74">
        <f t="shared" si="1"/>
        <v>-77.887000000017</v>
      </c>
    </row>
    <row r="11" spans="1:8" ht="89.25" customHeight="1">
      <c r="A11" s="60" t="s">
        <v>34</v>
      </c>
      <c r="B11" s="73">
        <v>29391.417</v>
      </c>
      <c r="C11" s="73">
        <v>29377.553</v>
      </c>
      <c r="D11" s="73">
        <v>29177.922</v>
      </c>
      <c r="E11" s="73">
        <f t="shared" si="2"/>
        <v>99.95282976659477</v>
      </c>
      <c r="F11" s="73">
        <f t="shared" si="0"/>
        <v>99.27361447051021</v>
      </c>
      <c r="G11" s="73">
        <f t="shared" si="3"/>
        <v>-13.864000000001397</v>
      </c>
      <c r="H11" s="74">
        <f t="shared" si="1"/>
        <v>-213.49500000000262</v>
      </c>
    </row>
    <row r="12" spans="1:8" ht="65.25" customHeight="1">
      <c r="A12" s="60" t="s">
        <v>92</v>
      </c>
      <c r="B12" s="73">
        <v>2511.6</v>
      </c>
      <c r="C12" s="73">
        <f>C13</f>
        <v>2511.6</v>
      </c>
      <c r="D12" s="73">
        <f>D13</f>
        <v>2494.33</v>
      </c>
      <c r="E12" s="73">
        <f t="shared" si="2"/>
        <v>100</v>
      </c>
      <c r="F12" s="73">
        <f t="shared" si="0"/>
        <v>99.31239050804268</v>
      </c>
      <c r="G12" s="73">
        <f t="shared" si="3"/>
        <v>0</v>
      </c>
      <c r="H12" s="74">
        <f t="shared" si="1"/>
        <v>-17.269999999999982</v>
      </c>
    </row>
    <row r="13" spans="1:8" ht="408.75" customHeight="1">
      <c r="A13" s="27" t="s">
        <v>93</v>
      </c>
      <c r="B13" s="75">
        <v>2511.6</v>
      </c>
      <c r="C13" s="75">
        <v>2511.6</v>
      </c>
      <c r="D13" s="75">
        <v>2494.33</v>
      </c>
      <c r="E13" s="75">
        <f t="shared" si="2"/>
        <v>100</v>
      </c>
      <c r="F13" s="75">
        <f t="shared" si="0"/>
        <v>99.31239050804268</v>
      </c>
      <c r="G13" s="75">
        <f t="shared" si="3"/>
        <v>0</v>
      </c>
      <c r="H13" s="76">
        <f t="shared" si="1"/>
        <v>-17.269999999999982</v>
      </c>
    </row>
    <row r="14" spans="1:8" ht="52.5" customHeight="1">
      <c r="A14" s="60" t="s">
        <v>20</v>
      </c>
      <c r="B14" s="73">
        <v>15503.415</v>
      </c>
      <c r="C14" s="73">
        <v>15503.294</v>
      </c>
      <c r="D14" s="73">
        <v>15433.865</v>
      </c>
      <c r="E14" s="73">
        <f t="shared" si="2"/>
        <v>99.99921952679458</v>
      </c>
      <c r="F14" s="73">
        <f t="shared" si="0"/>
        <v>99.55138916167824</v>
      </c>
      <c r="G14" s="123">
        <f t="shared" si="3"/>
        <v>-0.12100000000100408</v>
      </c>
      <c r="H14" s="74">
        <f t="shared" si="1"/>
        <v>-69.55000000000109</v>
      </c>
    </row>
    <row r="15" spans="1:8" ht="63.75" customHeight="1">
      <c r="A15" s="60" t="s">
        <v>55</v>
      </c>
      <c r="B15" s="73">
        <f>B16</f>
        <v>199</v>
      </c>
      <c r="C15" s="73">
        <f>C16</f>
        <v>199</v>
      </c>
      <c r="D15" s="73">
        <f>D16</f>
        <v>199</v>
      </c>
      <c r="E15" s="73">
        <f t="shared" si="2"/>
        <v>100</v>
      </c>
      <c r="F15" s="73">
        <f t="shared" si="0"/>
        <v>100</v>
      </c>
      <c r="G15" s="73">
        <f t="shared" si="3"/>
        <v>0</v>
      </c>
      <c r="H15" s="74">
        <f t="shared" si="1"/>
        <v>0</v>
      </c>
    </row>
    <row r="16" spans="1:8" ht="219.75" customHeight="1">
      <c r="A16" s="61" t="s">
        <v>51</v>
      </c>
      <c r="B16" s="75">
        <v>199</v>
      </c>
      <c r="C16" s="75">
        <v>199</v>
      </c>
      <c r="D16" s="75">
        <v>199</v>
      </c>
      <c r="E16" s="75">
        <f t="shared" si="2"/>
        <v>100</v>
      </c>
      <c r="F16" s="75">
        <f t="shared" si="0"/>
        <v>100</v>
      </c>
      <c r="G16" s="75">
        <f t="shared" si="3"/>
        <v>0</v>
      </c>
      <c r="H16" s="76">
        <f t="shared" si="1"/>
        <v>0</v>
      </c>
    </row>
    <row r="17" spans="1:8" ht="62.25" customHeight="1">
      <c r="A17" s="60" t="s">
        <v>4</v>
      </c>
      <c r="B17" s="73">
        <v>8561.023</v>
      </c>
      <c r="C17" s="73">
        <v>8561.023</v>
      </c>
      <c r="D17" s="73">
        <v>8550.56</v>
      </c>
      <c r="E17" s="73">
        <f t="shared" si="2"/>
        <v>100</v>
      </c>
      <c r="F17" s="73">
        <f t="shared" si="0"/>
        <v>99.87778329762693</v>
      </c>
      <c r="G17" s="73">
        <f t="shared" si="3"/>
        <v>0</v>
      </c>
      <c r="H17" s="74">
        <f t="shared" si="1"/>
        <v>-10.462999999999738</v>
      </c>
    </row>
    <row r="18" spans="1:8" ht="39.75" customHeight="1">
      <c r="A18" s="60" t="s">
        <v>54</v>
      </c>
      <c r="B18" s="73">
        <f>SUM(B19:B20)</f>
        <v>345</v>
      </c>
      <c r="C18" s="73">
        <f>SUM(C19:C20)</f>
        <v>344.95</v>
      </c>
      <c r="D18" s="73">
        <f>SUM(D19:D20)</f>
        <v>344.95</v>
      </c>
      <c r="E18" s="73">
        <f t="shared" si="2"/>
        <v>99.9855072463768</v>
      </c>
      <c r="F18" s="73">
        <f t="shared" si="0"/>
        <v>99.9855072463768</v>
      </c>
      <c r="G18" s="73">
        <f t="shared" si="3"/>
        <v>-0.05000000000001137</v>
      </c>
      <c r="H18" s="74">
        <f t="shared" si="1"/>
        <v>-0.05000000000001137</v>
      </c>
    </row>
    <row r="19" spans="1:8" ht="218.25" customHeight="1">
      <c r="A19" s="61" t="s">
        <v>52</v>
      </c>
      <c r="B19" s="75">
        <v>300</v>
      </c>
      <c r="C19" s="75">
        <v>300</v>
      </c>
      <c r="D19" s="75">
        <v>300</v>
      </c>
      <c r="E19" s="75">
        <f t="shared" si="2"/>
        <v>100</v>
      </c>
      <c r="F19" s="75">
        <f t="shared" si="0"/>
        <v>100</v>
      </c>
      <c r="G19" s="75">
        <f t="shared" si="3"/>
        <v>0</v>
      </c>
      <c r="H19" s="76">
        <f t="shared" si="1"/>
        <v>0</v>
      </c>
    </row>
    <row r="20" spans="1:8" ht="151.5" customHeight="1">
      <c r="A20" s="61" t="s">
        <v>53</v>
      </c>
      <c r="B20" s="75">
        <v>45</v>
      </c>
      <c r="C20" s="75">
        <v>44.95</v>
      </c>
      <c r="D20" s="75">
        <v>44.95</v>
      </c>
      <c r="E20" s="75">
        <f t="shared" si="2"/>
        <v>99.8888888888889</v>
      </c>
      <c r="F20" s="75">
        <f t="shared" si="0"/>
        <v>99.8888888888889</v>
      </c>
      <c r="G20" s="130">
        <f t="shared" si="3"/>
        <v>-0.04999999999999716</v>
      </c>
      <c r="H20" s="131">
        <f t="shared" si="1"/>
        <v>-0.04999999999999716</v>
      </c>
    </row>
    <row r="21" spans="1:8" ht="116.25" customHeight="1">
      <c r="A21" s="62" t="s">
        <v>56</v>
      </c>
      <c r="B21" s="73">
        <f>SUM(B22:B22)</f>
        <v>1835</v>
      </c>
      <c r="C21" s="73">
        <f>SUM(C22:C22)</f>
        <v>1637.441</v>
      </c>
      <c r="D21" s="73">
        <f>SUM(D22:D22)</f>
        <v>1637.437</v>
      </c>
      <c r="E21" s="73">
        <f t="shared" si="2"/>
        <v>89.23384196185286</v>
      </c>
      <c r="F21" s="73">
        <f t="shared" si="0"/>
        <v>89.23362397820162</v>
      </c>
      <c r="G21" s="73">
        <f t="shared" si="3"/>
        <v>-197.55899999999997</v>
      </c>
      <c r="H21" s="74">
        <f t="shared" si="1"/>
        <v>-197.5630000000001</v>
      </c>
    </row>
    <row r="22" spans="1:8" ht="143.25" customHeight="1">
      <c r="A22" s="61" t="s">
        <v>105</v>
      </c>
      <c r="B22" s="75">
        <v>1835</v>
      </c>
      <c r="C22" s="75">
        <v>1637.441</v>
      </c>
      <c r="D22" s="75">
        <v>1637.437</v>
      </c>
      <c r="E22" s="75">
        <f t="shared" si="2"/>
        <v>89.23384196185286</v>
      </c>
      <c r="F22" s="75">
        <f t="shared" si="0"/>
        <v>89.23362397820162</v>
      </c>
      <c r="G22" s="75">
        <f t="shared" si="3"/>
        <v>-197.55899999999997</v>
      </c>
      <c r="H22" s="76">
        <f t="shared" si="1"/>
        <v>-197.5630000000001</v>
      </c>
    </row>
    <row r="23" spans="1:8" ht="93.75" customHeight="1">
      <c r="A23" s="60" t="s">
        <v>61</v>
      </c>
      <c r="B23" s="132">
        <f>SUM(B24:B29)</f>
        <v>838.1600000000001</v>
      </c>
      <c r="C23" s="132">
        <f>SUM(C24:C29)</f>
        <v>630.1940000000001</v>
      </c>
      <c r="D23" s="132">
        <f>SUM(D24:D29)-0.05</f>
        <v>629.9600000000002</v>
      </c>
      <c r="E23" s="73">
        <f t="shared" si="2"/>
        <v>75.1877923069581</v>
      </c>
      <c r="F23" s="73">
        <f t="shared" si="0"/>
        <v>75.15987400973562</v>
      </c>
      <c r="G23" s="73">
        <f t="shared" si="3"/>
        <v>-207.966</v>
      </c>
      <c r="H23" s="74">
        <f t="shared" si="1"/>
        <v>-208.19999999999993</v>
      </c>
    </row>
    <row r="24" spans="1:8" ht="84.75" customHeight="1">
      <c r="A24" s="61" t="s">
        <v>57</v>
      </c>
      <c r="B24" s="75">
        <v>265</v>
      </c>
      <c r="C24" s="75">
        <v>252.913</v>
      </c>
      <c r="D24" s="75">
        <v>252.91</v>
      </c>
      <c r="E24" s="75">
        <f t="shared" si="2"/>
        <v>95.43886792452831</v>
      </c>
      <c r="F24" s="75">
        <f t="shared" si="0"/>
        <v>95.43773584905661</v>
      </c>
      <c r="G24" s="75">
        <f t="shared" si="3"/>
        <v>-12.086999999999989</v>
      </c>
      <c r="H24" s="76">
        <f t="shared" si="1"/>
        <v>-12.090000000000003</v>
      </c>
    </row>
    <row r="25" spans="1:8" ht="165.75" customHeight="1">
      <c r="A25" s="61" t="s">
        <v>58</v>
      </c>
      <c r="B25" s="75">
        <v>120</v>
      </c>
      <c r="C25" s="75">
        <v>89.632</v>
      </c>
      <c r="D25" s="75">
        <v>89.632</v>
      </c>
      <c r="E25" s="75">
        <f t="shared" si="2"/>
        <v>74.69333333333333</v>
      </c>
      <c r="F25" s="75">
        <f t="shared" si="0"/>
        <v>74.69333333333333</v>
      </c>
      <c r="G25" s="75">
        <f t="shared" si="3"/>
        <v>-30.367999999999995</v>
      </c>
      <c r="H25" s="76">
        <f t="shared" si="1"/>
        <v>-30.367999999999995</v>
      </c>
    </row>
    <row r="26" spans="1:8" ht="138.75" customHeight="1">
      <c r="A26" s="61" t="s">
        <v>59</v>
      </c>
      <c r="B26" s="75">
        <v>8.16</v>
      </c>
      <c r="C26" s="75">
        <v>8.16</v>
      </c>
      <c r="D26" s="75">
        <v>8.151</v>
      </c>
      <c r="E26" s="75">
        <f t="shared" si="2"/>
        <v>100</v>
      </c>
      <c r="F26" s="75">
        <f t="shared" si="0"/>
        <v>99.88970588235294</v>
      </c>
      <c r="G26" s="130">
        <f t="shared" si="3"/>
        <v>0</v>
      </c>
      <c r="H26" s="131">
        <f t="shared" si="1"/>
        <v>-0.009000000000000341</v>
      </c>
    </row>
    <row r="27" spans="1:8" ht="114.75" customHeight="1">
      <c r="A27" s="61" t="s">
        <v>99</v>
      </c>
      <c r="B27" s="75">
        <v>150</v>
      </c>
      <c r="C27" s="75"/>
      <c r="D27" s="75"/>
      <c r="E27" s="75">
        <f t="shared" si="2"/>
        <v>0</v>
      </c>
      <c r="F27" s="75">
        <f t="shared" si="0"/>
        <v>0</v>
      </c>
      <c r="G27" s="75">
        <f t="shared" si="3"/>
        <v>-150</v>
      </c>
      <c r="H27" s="76">
        <f t="shared" si="1"/>
        <v>-150</v>
      </c>
    </row>
    <row r="28" spans="1:8" ht="197.25" customHeight="1">
      <c r="A28" s="61" t="s">
        <v>100</v>
      </c>
      <c r="B28" s="75">
        <v>50</v>
      </c>
      <c r="C28" s="75">
        <v>50</v>
      </c>
      <c r="D28" s="75">
        <v>49.828</v>
      </c>
      <c r="E28" s="75">
        <f t="shared" si="2"/>
        <v>100</v>
      </c>
      <c r="F28" s="75">
        <f t="shared" si="0"/>
        <v>99.656</v>
      </c>
      <c r="G28" s="75">
        <f t="shared" si="3"/>
        <v>0</v>
      </c>
      <c r="H28" s="76">
        <f t="shared" si="1"/>
        <v>-0.17199999999999704</v>
      </c>
    </row>
    <row r="29" spans="1:8" ht="141.75" customHeight="1">
      <c r="A29" s="61" t="s">
        <v>60</v>
      </c>
      <c r="B29" s="75">
        <v>245</v>
      </c>
      <c r="C29" s="75">
        <v>229.489</v>
      </c>
      <c r="D29" s="75">
        <v>229.489</v>
      </c>
      <c r="E29" s="75">
        <f t="shared" si="2"/>
        <v>93.66897959183673</v>
      </c>
      <c r="F29" s="75">
        <f t="shared" si="0"/>
        <v>93.66897959183673</v>
      </c>
      <c r="G29" s="75">
        <f t="shared" si="3"/>
        <v>-15.510999999999996</v>
      </c>
      <c r="H29" s="76">
        <f t="shared" si="1"/>
        <v>-15.510999999999996</v>
      </c>
    </row>
    <row r="30" spans="1:8" ht="137.25" customHeight="1">
      <c r="A30" s="60" t="s">
        <v>62</v>
      </c>
      <c r="B30" s="73">
        <f>B31</f>
        <v>400</v>
      </c>
      <c r="C30" s="73">
        <f>C31</f>
        <v>399.985</v>
      </c>
      <c r="D30" s="73">
        <f>D31</f>
        <v>399.985</v>
      </c>
      <c r="E30" s="73">
        <f t="shared" si="2"/>
        <v>99.99625</v>
      </c>
      <c r="F30" s="73">
        <f t="shared" si="0"/>
        <v>99.99625</v>
      </c>
      <c r="G30" s="123">
        <f t="shared" si="3"/>
        <v>-0.014999999999986358</v>
      </c>
      <c r="H30" s="135">
        <f t="shared" si="1"/>
        <v>-0.014999999999986358</v>
      </c>
    </row>
    <row r="31" spans="1:8" ht="141.75" customHeight="1">
      <c r="A31" s="61" t="s">
        <v>63</v>
      </c>
      <c r="B31" s="75">
        <f>373.4+26.6</f>
        <v>400</v>
      </c>
      <c r="C31" s="75">
        <v>399.985</v>
      </c>
      <c r="D31" s="75">
        <v>399.985</v>
      </c>
      <c r="E31" s="75">
        <f t="shared" si="2"/>
        <v>99.99625</v>
      </c>
      <c r="F31" s="75">
        <f t="shared" si="0"/>
        <v>99.99625</v>
      </c>
      <c r="G31" s="130">
        <f t="shared" si="3"/>
        <v>-0.014999999999986358</v>
      </c>
      <c r="H31" s="131">
        <f t="shared" si="1"/>
        <v>-0.014999999999986358</v>
      </c>
    </row>
    <row r="32" spans="1:8" ht="84.75" customHeight="1">
      <c r="A32" s="133" t="s">
        <v>29</v>
      </c>
      <c r="B32" s="134">
        <f>B33+B36+B35+B34</f>
        <v>1029.974</v>
      </c>
      <c r="C32" s="134">
        <f>C33+C35+C36+C34</f>
        <v>963.5400000000001</v>
      </c>
      <c r="D32" s="134">
        <f>D33+D35+D36+D34</f>
        <v>961.6930000000001</v>
      </c>
      <c r="E32" s="134">
        <f t="shared" si="2"/>
        <v>93.54993427018547</v>
      </c>
      <c r="F32" s="134">
        <f t="shared" si="0"/>
        <v>93.37060935518761</v>
      </c>
      <c r="G32" s="71">
        <f t="shared" si="3"/>
        <v>-66.43399999999986</v>
      </c>
      <c r="H32" s="72">
        <f t="shared" si="1"/>
        <v>-68.28099999999984</v>
      </c>
    </row>
    <row r="33" spans="1:8" ht="35.25" customHeight="1">
      <c r="A33" s="125" t="s">
        <v>64</v>
      </c>
      <c r="B33" s="75">
        <v>46.934</v>
      </c>
      <c r="C33" s="75"/>
      <c r="D33" s="75"/>
      <c r="E33" s="75">
        <f t="shared" si="2"/>
        <v>0</v>
      </c>
      <c r="F33" s="75">
        <f t="shared" si="0"/>
        <v>0</v>
      </c>
      <c r="G33" s="75">
        <f t="shared" si="3"/>
        <v>-46.934</v>
      </c>
      <c r="H33" s="76">
        <f t="shared" si="1"/>
        <v>-46.934</v>
      </c>
    </row>
    <row r="34" spans="1:8" ht="194.25" customHeight="1">
      <c r="A34" s="124" t="s">
        <v>101</v>
      </c>
      <c r="B34" s="78">
        <v>11.7</v>
      </c>
      <c r="C34" s="78">
        <v>11.7</v>
      </c>
      <c r="D34" s="78">
        <v>11.7</v>
      </c>
      <c r="E34" s="78">
        <f t="shared" si="2"/>
        <v>100</v>
      </c>
      <c r="F34" s="78">
        <f t="shared" si="0"/>
        <v>100</v>
      </c>
      <c r="G34" s="78">
        <f t="shared" si="3"/>
        <v>0</v>
      </c>
      <c r="H34" s="79">
        <f t="shared" si="1"/>
        <v>0</v>
      </c>
    </row>
    <row r="35" spans="1:8" ht="198.75" customHeight="1">
      <c r="A35" s="124" t="s">
        <v>71</v>
      </c>
      <c r="B35" s="78">
        <v>90</v>
      </c>
      <c r="C35" s="78">
        <v>90</v>
      </c>
      <c r="D35" s="78">
        <v>90</v>
      </c>
      <c r="E35" s="78">
        <f t="shared" si="2"/>
        <v>100</v>
      </c>
      <c r="F35" s="78">
        <f t="shared" si="0"/>
        <v>100</v>
      </c>
      <c r="G35" s="78">
        <f t="shared" si="3"/>
        <v>0</v>
      </c>
      <c r="H35" s="79">
        <f t="shared" si="1"/>
        <v>0</v>
      </c>
    </row>
    <row r="36" spans="1:8" ht="43.5" customHeight="1">
      <c r="A36" s="125" t="s">
        <v>65</v>
      </c>
      <c r="B36" s="75">
        <f>SUM(B37:B45)</f>
        <v>881.34</v>
      </c>
      <c r="C36" s="75">
        <f>SUM(C37:C45)</f>
        <v>861.84</v>
      </c>
      <c r="D36" s="75">
        <f>D37+D38+D40+D44+D45+D41+D39+D42</f>
        <v>859.993</v>
      </c>
      <c r="E36" s="75">
        <f t="shared" si="2"/>
        <v>97.78746000408469</v>
      </c>
      <c r="F36" s="75">
        <f t="shared" si="0"/>
        <v>97.57789275421518</v>
      </c>
      <c r="G36" s="75">
        <f t="shared" si="3"/>
        <v>-19.5</v>
      </c>
      <c r="H36" s="76">
        <f t="shared" si="1"/>
        <v>-21.34699999999998</v>
      </c>
    </row>
    <row r="37" spans="1:8" ht="123" customHeight="1">
      <c r="A37" s="127" t="s">
        <v>66</v>
      </c>
      <c r="B37" s="75">
        <v>400</v>
      </c>
      <c r="C37" s="75">
        <v>400</v>
      </c>
      <c r="D37" s="75">
        <v>400</v>
      </c>
      <c r="E37" s="75">
        <f t="shared" si="2"/>
        <v>100</v>
      </c>
      <c r="F37" s="75">
        <f t="shared" si="0"/>
        <v>100</v>
      </c>
      <c r="G37" s="75">
        <f t="shared" si="3"/>
        <v>0</v>
      </c>
      <c r="H37" s="76">
        <f t="shared" si="1"/>
        <v>0</v>
      </c>
    </row>
    <row r="38" spans="1:8" ht="247.5" customHeight="1">
      <c r="A38" s="127" t="s">
        <v>67</v>
      </c>
      <c r="B38" s="75">
        <v>15</v>
      </c>
      <c r="C38" s="75">
        <v>15</v>
      </c>
      <c r="D38" s="75">
        <v>14.503</v>
      </c>
      <c r="E38" s="75">
        <f t="shared" si="2"/>
        <v>100</v>
      </c>
      <c r="F38" s="75">
        <f t="shared" si="0"/>
        <v>96.68666666666667</v>
      </c>
      <c r="G38" s="75">
        <f t="shared" si="3"/>
        <v>0</v>
      </c>
      <c r="H38" s="76">
        <f t="shared" si="1"/>
        <v>-0.4969999999999999</v>
      </c>
    </row>
    <row r="39" spans="1:8" ht="117" customHeight="1">
      <c r="A39" s="127" t="s">
        <v>116</v>
      </c>
      <c r="B39" s="75">
        <v>40</v>
      </c>
      <c r="C39" s="75">
        <v>40</v>
      </c>
      <c r="D39" s="75">
        <v>40</v>
      </c>
      <c r="E39" s="75">
        <f t="shared" si="2"/>
        <v>100</v>
      </c>
      <c r="F39" s="75">
        <f t="shared" si="0"/>
        <v>100</v>
      </c>
      <c r="G39" s="75">
        <f t="shared" si="3"/>
        <v>0</v>
      </c>
      <c r="H39" s="76">
        <f t="shared" si="1"/>
        <v>0</v>
      </c>
    </row>
    <row r="40" spans="1:8" ht="88.5" customHeight="1">
      <c r="A40" s="127" t="s">
        <v>68</v>
      </c>
      <c r="B40" s="75">
        <v>80</v>
      </c>
      <c r="C40" s="75">
        <v>80</v>
      </c>
      <c r="D40" s="75">
        <v>80</v>
      </c>
      <c r="E40" s="75">
        <f t="shared" si="2"/>
        <v>100</v>
      </c>
      <c r="F40" s="75">
        <f aca="true" t="shared" si="4" ref="F40:F63">D40/B40*100</f>
        <v>100</v>
      </c>
      <c r="G40" s="75">
        <f t="shared" si="3"/>
        <v>0</v>
      </c>
      <c r="H40" s="76">
        <f aca="true" t="shared" si="5" ref="H40:H63">D40-B40</f>
        <v>0</v>
      </c>
    </row>
    <row r="41" spans="1:8" ht="61.5" customHeight="1">
      <c r="A41" s="127" t="s">
        <v>104</v>
      </c>
      <c r="B41" s="75">
        <v>64.8</v>
      </c>
      <c r="C41" s="75">
        <v>64.8</v>
      </c>
      <c r="D41" s="75">
        <v>64.8</v>
      </c>
      <c r="E41" s="75">
        <f t="shared" si="2"/>
        <v>100</v>
      </c>
      <c r="F41" s="75">
        <f t="shared" si="4"/>
        <v>100</v>
      </c>
      <c r="G41" s="75">
        <f t="shared" si="3"/>
        <v>0</v>
      </c>
      <c r="H41" s="76">
        <f t="shared" si="5"/>
        <v>0</v>
      </c>
    </row>
    <row r="42" spans="1:8" ht="195" customHeight="1">
      <c r="A42" s="127" t="s">
        <v>106</v>
      </c>
      <c r="B42" s="75">
        <v>60</v>
      </c>
      <c r="C42" s="75">
        <v>60</v>
      </c>
      <c r="D42" s="75">
        <v>60</v>
      </c>
      <c r="E42" s="75">
        <f t="shared" si="2"/>
        <v>100</v>
      </c>
      <c r="F42" s="75">
        <f t="shared" si="4"/>
        <v>100</v>
      </c>
      <c r="G42" s="75">
        <f t="shared" si="3"/>
        <v>0</v>
      </c>
      <c r="H42" s="76">
        <f t="shared" si="5"/>
        <v>0</v>
      </c>
    </row>
    <row r="43" spans="1:8" ht="249" customHeight="1">
      <c r="A43" s="127" t="s">
        <v>107</v>
      </c>
      <c r="B43" s="75">
        <v>19.5</v>
      </c>
      <c r="C43" s="75"/>
      <c r="D43" s="75"/>
      <c r="E43" s="75">
        <f t="shared" si="2"/>
        <v>0</v>
      </c>
      <c r="F43" s="75">
        <f t="shared" si="4"/>
        <v>0</v>
      </c>
      <c r="G43" s="75">
        <f t="shared" si="3"/>
        <v>-19.5</v>
      </c>
      <c r="H43" s="76">
        <f t="shared" si="5"/>
        <v>-19.5</v>
      </c>
    </row>
    <row r="44" spans="1:8" ht="199.5" customHeight="1">
      <c r="A44" s="126" t="s">
        <v>69</v>
      </c>
      <c r="B44" s="75">
        <v>196.2</v>
      </c>
      <c r="C44" s="75">
        <v>196.2</v>
      </c>
      <c r="D44" s="77">
        <f>99.171+95.679</f>
        <v>194.85000000000002</v>
      </c>
      <c r="E44" s="75">
        <f t="shared" si="2"/>
        <v>100</v>
      </c>
      <c r="F44" s="75">
        <f t="shared" si="4"/>
        <v>99.31192660550461</v>
      </c>
      <c r="G44" s="75">
        <f t="shared" si="3"/>
        <v>0</v>
      </c>
      <c r="H44" s="76">
        <f t="shared" si="5"/>
        <v>-1.349999999999966</v>
      </c>
    </row>
    <row r="45" spans="1:8" ht="118.5" customHeight="1">
      <c r="A45" s="126" t="s">
        <v>70</v>
      </c>
      <c r="B45" s="75">
        <v>5.84</v>
      </c>
      <c r="C45" s="75">
        <v>5.84</v>
      </c>
      <c r="D45" s="75">
        <v>5.84</v>
      </c>
      <c r="E45" s="75">
        <f t="shared" si="2"/>
        <v>100</v>
      </c>
      <c r="F45" s="75">
        <f t="shared" si="4"/>
        <v>100</v>
      </c>
      <c r="G45" s="75">
        <f t="shared" si="3"/>
        <v>0</v>
      </c>
      <c r="H45" s="76">
        <f t="shared" si="5"/>
        <v>0</v>
      </c>
    </row>
    <row r="46" spans="1:8" ht="45.75" customHeight="1" thickBot="1">
      <c r="A46" s="24" t="s">
        <v>6</v>
      </c>
      <c r="B46" s="80">
        <f>B8+B9+B10+B11+B14+B15+B17+B18+B21+B23+B30+B32+B12</f>
        <v>306156.7049999999</v>
      </c>
      <c r="C46" s="80">
        <f>C8+C9+C10+C11+C14+C15+C17+C18+C21+C23+C30+C32+C12-0.03</f>
        <v>305666.7419999999</v>
      </c>
      <c r="D46" s="80">
        <f>D8+D9+D10+D11+D14+D15+D17+D18+D21+D23+D30+D32+D12</f>
        <v>304985.52300000004</v>
      </c>
      <c r="E46" s="80">
        <f t="shared" si="2"/>
        <v>99.83996332858365</v>
      </c>
      <c r="F46" s="80">
        <f t="shared" si="4"/>
        <v>99.61745668774432</v>
      </c>
      <c r="G46" s="80">
        <f t="shared" si="3"/>
        <v>-489.9629999999888</v>
      </c>
      <c r="H46" s="81">
        <f t="shared" si="5"/>
        <v>-1171.1819999998552</v>
      </c>
    </row>
    <row r="47" spans="1:8" ht="66.75" customHeight="1" thickBot="1">
      <c r="A47" s="23" t="s">
        <v>30</v>
      </c>
      <c r="B47" s="78">
        <v>46765.804</v>
      </c>
      <c r="C47" s="78">
        <v>43829.908</v>
      </c>
      <c r="D47" s="78">
        <v>43829.908</v>
      </c>
      <c r="E47" s="78">
        <f t="shared" si="2"/>
        <v>93.72213081165035</v>
      </c>
      <c r="F47" s="78">
        <f t="shared" si="4"/>
        <v>93.72213081165035</v>
      </c>
      <c r="G47" s="78">
        <f t="shared" si="3"/>
        <v>-2935.8959999999934</v>
      </c>
      <c r="H47" s="79">
        <f t="shared" si="5"/>
        <v>-2935.8959999999934</v>
      </c>
    </row>
    <row r="48" spans="1:8" ht="47.25" customHeight="1" thickBot="1">
      <c r="A48" s="28" t="s">
        <v>5</v>
      </c>
      <c r="B48" s="83">
        <f>B46+B47</f>
        <v>352922.5089999999</v>
      </c>
      <c r="C48" s="83">
        <f>C46+C47</f>
        <v>349496.6499999999</v>
      </c>
      <c r="D48" s="83">
        <f>D46+D47+0.02</f>
        <v>348815.45100000006</v>
      </c>
      <c r="E48" s="83">
        <f t="shared" si="2"/>
        <v>99.02928860794198</v>
      </c>
      <c r="F48" s="83">
        <f t="shared" si="4"/>
        <v>98.83627201573594</v>
      </c>
      <c r="G48" s="83">
        <f t="shared" si="3"/>
        <v>-3425.8589999999967</v>
      </c>
      <c r="H48" s="84">
        <f t="shared" si="5"/>
        <v>-4107.0579999998445</v>
      </c>
    </row>
    <row r="49" spans="1:8" ht="135.75" customHeight="1" thickBot="1">
      <c r="A49" s="140" t="s">
        <v>121</v>
      </c>
      <c r="B49" s="141">
        <v>12488.7</v>
      </c>
      <c r="C49" s="142">
        <v>12488.7</v>
      </c>
      <c r="D49" s="142">
        <v>12488.7</v>
      </c>
      <c r="E49" s="142">
        <f t="shared" si="2"/>
        <v>100</v>
      </c>
      <c r="F49" s="142">
        <f t="shared" si="4"/>
        <v>100</v>
      </c>
      <c r="G49" s="142">
        <f t="shared" si="3"/>
        <v>0</v>
      </c>
      <c r="H49" s="143">
        <f t="shared" si="5"/>
        <v>0</v>
      </c>
    </row>
    <row r="50" spans="1:8" ht="38.25" customHeight="1" thickBot="1">
      <c r="A50" s="25" t="s">
        <v>5</v>
      </c>
      <c r="B50" s="85">
        <f>B48+B49</f>
        <v>365411.2089999999</v>
      </c>
      <c r="C50" s="85">
        <f>C48+C49</f>
        <v>361985.3499999999</v>
      </c>
      <c r="D50" s="85">
        <f>D48+D49</f>
        <v>361304.15100000007</v>
      </c>
      <c r="E50" s="85">
        <f t="shared" si="2"/>
        <v>99.06246472039668</v>
      </c>
      <c r="F50" s="85">
        <f t="shared" si="4"/>
        <v>98.87604487797749</v>
      </c>
      <c r="G50" s="85">
        <f t="shared" si="3"/>
        <v>-3425.8589999999967</v>
      </c>
      <c r="H50" s="86">
        <f t="shared" si="5"/>
        <v>-4107.0579999998445</v>
      </c>
    </row>
    <row r="51" spans="1:8" ht="123" customHeight="1">
      <c r="A51" s="26" t="s">
        <v>24</v>
      </c>
      <c r="B51" s="82">
        <f>SUM(B52:B67)</f>
        <v>528753.095</v>
      </c>
      <c r="C51" s="82">
        <f>SUM(C52:C67)</f>
        <v>482347.774</v>
      </c>
      <c r="D51" s="82">
        <f>SUM(D52:D67)</f>
        <v>482347.774</v>
      </c>
      <c r="E51" s="82">
        <f t="shared" si="2"/>
        <v>91.2236313245599</v>
      </c>
      <c r="F51" s="82">
        <f t="shared" si="4"/>
        <v>91.2236313245599</v>
      </c>
      <c r="G51" s="82">
        <f t="shared" si="3"/>
        <v>-46405.320999999996</v>
      </c>
      <c r="H51" s="87">
        <f t="shared" si="5"/>
        <v>-46405.320999999996</v>
      </c>
    </row>
    <row r="52" spans="1:8" ht="307.5" customHeight="1">
      <c r="A52" s="21" t="s">
        <v>72</v>
      </c>
      <c r="B52" s="77">
        <v>337777.4</v>
      </c>
      <c r="C52" s="75">
        <v>323079.464</v>
      </c>
      <c r="D52" s="75">
        <v>323079.464</v>
      </c>
      <c r="E52" s="75">
        <f t="shared" si="2"/>
        <v>95.64863250176002</v>
      </c>
      <c r="F52" s="75">
        <f t="shared" si="4"/>
        <v>95.64863250176002</v>
      </c>
      <c r="G52" s="75">
        <f t="shared" si="3"/>
        <v>-14697.936000000045</v>
      </c>
      <c r="H52" s="76">
        <f t="shared" si="5"/>
        <v>-14697.936000000045</v>
      </c>
    </row>
    <row r="53" spans="1:8" ht="409.5" customHeight="1">
      <c r="A53" s="27" t="s">
        <v>73</v>
      </c>
      <c r="B53" s="77">
        <v>2611.5</v>
      </c>
      <c r="C53" s="75">
        <v>2610.899</v>
      </c>
      <c r="D53" s="75">
        <v>2610.899</v>
      </c>
      <c r="E53" s="75">
        <f t="shared" si="2"/>
        <v>99.9769864062799</v>
      </c>
      <c r="F53" s="75">
        <f t="shared" si="4"/>
        <v>99.9769864062799</v>
      </c>
      <c r="G53" s="75">
        <f t="shared" si="3"/>
        <v>-0.6010000000001128</v>
      </c>
      <c r="H53" s="76">
        <f t="shared" si="5"/>
        <v>-0.6010000000001128</v>
      </c>
    </row>
    <row r="54" spans="1:8" ht="278.25" customHeight="1">
      <c r="A54" s="27" t="s">
        <v>74</v>
      </c>
      <c r="B54" s="77">
        <v>97297</v>
      </c>
      <c r="C54" s="75">
        <v>76117.633</v>
      </c>
      <c r="D54" s="75">
        <v>76117.633</v>
      </c>
      <c r="E54" s="75">
        <f t="shared" si="2"/>
        <v>78.2322507374328</v>
      </c>
      <c r="F54" s="75">
        <f t="shared" si="4"/>
        <v>78.2322507374328</v>
      </c>
      <c r="G54" s="75">
        <f t="shared" si="3"/>
        <v>-21179.367</v>
      </c>
      <c r="H54" s="76">
        <f t="shared" si="5"/>
        <v>-21179.367</v>
      </c>
    </row>
    <row r="55" spans="1:8" ht="409.5" customHeight="1">
      <c r="A55" s="27" t="s">
        <v>75</v>
      </c>
      <c r="B55" s="77">
        <v>27152.6</v>
      </c>
      <c r="C55" s="75">
        <v>25627.49</v>
      </c>
      <c r="D55" s="75">
        <v>25627.49</v>
      </c>
      <c r="E55" s="75">
        <f t="shared" si="2"/>
        <v>94.38318982344234</v>
      </c>
      <c r="F55" s="75">
        <f t="shared" si="4"/>
        <v>94.38318982344234</v>
      </c>
      <c r="G55" s="75">
        <f t="shared" si="3"/>
        <v>-1525.109999999997</v>
      </c>
      <c r="H55" s="76">
        <f t="shared" si="5"/>
        <v>-1525.109999999997</v>
      </c>
    </row>
    <row r="56" spans="1:8" ht="258" customHeight="1">
      <c r="A56" s="27" t="s">
        <v>76</v>
      </c>
      <c r="B56" s="77">
        <v>37048.9</v>
      </c>
      <c r="C56" s="75">
        <v>28717.743</v>
      </c>
      <c r="D56" s="75">
        <v>28717.743</v>
      </c>
      <c r="E56" s="75">
        <f t="shared" si="2"/>
        <v>77.51307866090491</v>
      </c>
      <c r="F56" s="75">
        <f t="shared" si="4"/>
        <v>77.51307866090491</v>
      </c>
      <c r="G56" s="75">
        <f t="shared" si="3"/>
        <v>-8331.157000000003</v>
      </c>
      <c r="H56" s="76">
        <f t="shared" si="5"/>
        <v>-8331.157000000003</v>
      </c>
    </row>
    <row r="57" spans="1:8" ht="409.5" customHeight="1">
      <c r="A57" s="27" t="s">
        <v>43</v>
      </c>
      <c r="B57" s="77">
        <v>8125.6</v>
      </c>
      <c r="C57" s="75">
        <v>8056.494</v>
      </c>
      <c r="D57" s="75">
        <v>8056.494</v>
      </c>
      <c r="E57" s="75">
        <f t="shared" si="2"/>
        <v>99.14952741951363</v>
      </c>
      <c r="F57" s="75">
        <f t="shared" si="4"/>
        <v>99.14952741951363</v>
      </c>
      <c r="G57" s="75">
        <f t="shared" si="3"/>
        <v>-69.10600000000068</v>
      </c>
      <c r="H57" s="76">
        <f t="shared" si="5"/>
        <v>-69.10600000000068</v>
      </c>
    </row>
    <row r="58" spans="1:8" ht="408.75" customHeight="1">
      <c r="A58" s="27" t="s">
        <v>77</v>
      </c>
      <c r="B58" s="77">
        <v>13571.1</v>
      </c>
      <c r="C58" s="75">
        <v>13571.1</v>
      </c>
      <c r="D58" s="75">
        <v>13571.1</v>
      </c>
      <c r="E58" s="75">
        <f t="shared" si="2"/>
        <v>100</v>
      </c>
      <c r="F58" s="75">
        <f t="shared" si="4"/>
        <v>100</v>
      </c>
      <c r="G58" s="75">
        <f t="shared" si="3"/>
        <v>0</v>
      </c>
      <c r="H58" s="76">
        <f t="shared" si="5"/>
        <v>0</v>
      </c>
    </row>
    <row r="59" spans="1:8" ht="115.5" customHeight="1" hidden="1">
      <c r="A59" s="27" t="s">
        <v>78</v>
      </c>
      <c r="B59" s="77"/>
      <c r="C59" s="75"/>
      <c r="D59" s="75"/>
      <c r="E59" s="75" t="e">
        <f t="shared" si="2"/>
        <v>#DIV/0!</v>
      </c>
      <c r="F59" s="75" t="e">
        <f t="shared" si="4"/>
        <v>#DIV/0!</v>
      </c>
      <c r="G59" s="75">
        <f t="shared" si="3"/>
        <v>0</v>
      </c>
      <c r="H59" s="76">
        <f t="shared" si="5"/>
        <v>0</v>
      </c>
    </row>
    <row r="60" spans="1:8" ht="201" customHeight="1">
      <c r="A60" s="27" t="s">
        <v>79</v>
      </c>
      <c r="B60" s="77">
        <v>500</v>
      </c>
      <c r="C60" s="75">
        <v>500</v>
      </c>
      <c r="D60" s="75">
        <v>500</v>
      </c>
      <c r="E60" s="75">
        <f t="shared" si="2"/>
        <v>100</v>
      </c>
      <c r="F60" s="75">
        <f t="shared" si="4"/>
        <v>100</v>
      </c>
      <c r="G60" s="75">
        <f t="shared" si="3"/>
        <v>0</v>
      </c>
      <c r="H60" s="76">
        <f t="shared" si="5"/>
        <v>0</v>
      </c>
    </row>
    <row r="61" spans="1:8" ht="409.5" customHeight="1">
      <c r="A61" s="27" t="s">
        <v>118</v>
      </c>
      <c r="B61" s="75">
        <v>2596.095</v>
      </c>
      <c r="C61" s="75">
        <v>2496.966</v>
      </c>
      <c r="D61" s="75">
        <v>2496.966</v>
      </c>
      <c r="E61" s="75">
        <f t="shared" si="2"/>
        <v>96.18161122763227</v>
      </c>
      <c r="F61" s="75">
        <f t="shared" si="4"/>
        <v>96.18161122763227</v>
      </c>
      <c r="G61" s="75">
        <f t="shared" si="3"/>
        <v>-99.1289999999999</v>
      </c>
      <c r="H61" s="76">
        <f t="shared" si="5"/>
        <v>-99.1289999999999</v>
      </c>
    </row>
    <row r="62" spans="1:8" ht="281.25" customHeight="1">
      <c r="A62" s="27" t="s">
        <v>80</v>
      </c>
      <c r="B62" s="77">
        <v>960</v>
      </c>
      <c r="C62" s="75">
        <v>959.912</v>
      </c>
      <c r="D62" s="75">
        <v>959.912</v>
      </c>
      <c r="E62" s="75">
        <f t="shared" si="2"/>
        <v>99.99083333333334</v>
      </c>
      <c r="F62" s="75">
        <f t="shared" si="4"/>
        <v>99.99083333333334</v>
      </c>
      <c r="G62" s="75">
        <f t="shared" si="3"/>
        <v>-0.08799999999996544</v>
      </c>
      <c r="H62" s="76">
        <f t="shared" si="5"/>
        <v>-0.08799999999996544</v>
      </c>
    </row>
    <row r="63" spans="1:8" ht="276.75" customHeight="1">
      <c r="A63" s="27" t="s">
        <v>86</v>
      </c>
      <c r="B63" s="77">
        <v>581.1</v>
      </c>
      <c r="C63" s="75">
        <v>79.368</v>
      </c>
      <c r="D63" s="75">
        <v>79.368</v>
      </c>
      <c r="E63" s="75">
        <f t="shared" si="2"/>
        <v>13.658234383066597</v>
      </c>
      <c r="F63" s="75">
        <f t="shared" si="4"/>
        <v>13.658234383066597</v>
      </c>
      <c r="G63" s="75">
        <f t="shared" si="3"/>
        <v>-501.732</v>
      </c>
      <c r="H63" s="76">
        <f t="shared" si="5"/>
        <v>-501.732</v>
      </c>
    </row>
    <row r="64" spans="1:8" ht="167.25" customHeight="1" hidden="1">
      <c r="A64" s="27" t="s">
        <v>87</v>
      </c>
      <c r="B64" s="77"/>
      <c r="C64" s="75"/>
      <c r="D64" s="75"/>
      <c r="E64" s="75" t="e">
        <f t="shared" si="2"/>
        <v>#DIV/0!</v>
      </c>
      <c r="F64" s="75"/>
      <c r="G64" s="75">
        <f t="shared" si="3"/>
        <v>0</v>
      </c>
      <c r="H64" s="76"/>
    </row>
    <row r="65" spans="1:8" ht="198.75" customHeight="1">
      <c r="A65" s="27" t="s">
        <v>94</v>
      </c>
      <c r="B65" s="77">
        <f>16+15.8</f>
        <v>31.8</v>
      </c>
      <c r="C65" s="75">
        <v>30.705</v>
      </c>
      <c r="D65" s="75">
        <v>30.705</v>
      </c>
      <c r="E65" s="75">
        <f t="shared" si="2"/>
        <v>96.5566037735849</v>
      </c>
      <c r="F65" s="75">
        <f>D65/B65*100</f>
        <v>96.5566037735849</v>
      </c>
      <c r="G65" s="75">
        <f t="shared" si="3"/>
        <v>-1.0950000000000024</v>
      </c>
      <c r="H65" s="76">
        <f>D65-B65</f>
        <v>-1.0950000000000024</v>
      </c>
    </row>
    <row r="66" spans="1:8" ht="161.25" customHeight="1" hidden="1">
      <c r="A66" s="27" t="s">
        <v>49</v>
      </c>
      <c r="B66" s="77"/>
      <c r="C66" s="75"/>
      <c r="D66" s="75"/>
      <c r="E66" s="75" t="e">
        <f t="shared" si="2"/>
        <v>#DIV/0!</v>
      </c>
      <c r="F66" s="75"/>
      <c r="G66" s="75">
        <f t="shared" si="3"/>
        <v>0</v>
      </c>
      <c r="H66" s="76"/>
    </row>
    <row r="67" spans="1:8" ht="276.75" customHeight="1">
      <c r="A67" s="27" t="s">
        <v>96</v>
      </c>
      <c r="B67" s="77">
        <v>500</v>
      </c>
      <c r="C67" s="75">
        <v>500</v>
      </c>
      <c r="D67" s="75">
        <v>500</v>
      </c>
      <c r="E67" s="75">
        <f t="shared" si="2"/>
        <v>100</v>
      </c>
      <c r="F67" s="75">
        <f aca="true" t="shared" si="6" ref="F67:F76">D67/B67*100</f>
        <v>100</v>
      </c>
      <c r="G67" s="75">
        <f t="shared" si="3"/>
        <v>0</v>
      </c>
      <c r="H67" s="76">
        <f aca="true" t="shared" si="7" ref="H67:H76">D67-B67</f>
        <v>0</v>
      </c>
    </row>
    <row r="68" spans="1:8" ht="44.25" customHeight="1">
      <c r="A68" s="62" t="s">
        <v>81</v>
      </c>
      <c r="B68" s="73">
        <f>SUM(B69:B70)</f>
        <v>15313.349999999999</v>
      </c>
      <c r="C68" s="73">
        <f>SUM(C69:C70)</f>
        <v>15289.523000000001</v>
      </c>
      <c r="D68" s="73">
        <f>SUM(D69:D70)</f>
        <v>15285.213000000002</v>
      </c>
      <c r="E68" s="73">
        <f t="shared" si="2"/>
        <v>99.84440373922102</v>
      </c>
      <c r="F68" s="73">
        <f t="shared" si="6"/>
        <v>99.81625836280111</v>
      </c>
      <c r="G68" s="73">
        <f t="shared" si="3"/>
        <v>-23.826999999997497</v>
      </c>
      <c r="H68" s="74">
        <f t="shared" si="7"/>
        <v>-28.136999999996988</v>
      </c>
    </row>
    <row r="69" spans="1:8" ht="151.5" customHeight="1">
      <c r="A69" s="61" t="s">
        <v>83</v>
      </c>
      <c r="B69" s="75">
        <f>14512.3+230.8</f>
        <v>14743.099999999999</v>
      </c>
      <c r="C69" s="77">
        <v>14743.1</v>
      </c>
      <c r="D69" s="75">
        <f>14743.1-4.31</f>
        <v>14738.79</v>
      </c>
      <c r="E69" s="75">
        <f t="shared" si="2"/>
        <v>100.00000000000003</v>
      </c>
      <c r="F69" s="75">
        <f t="shared" si="6"/>
        <v>99.97076598544406</v>
      </c>
      <c r="G69" s="75">
        <f t="shared" si="3"/>
        <v>0</v>
      </c>
      <c r="H69" s="76">
        <f t="shared" si="7"/>
        <v>-4.309999999997672</v>
      </c>
    </row>
    <row r="70" spans="1:8" ht="39" customHeight="1">
      <c r="A70" s="61" t="s">
        <v>85</v>
      </c>
      <c r="B70" s="75">
        <f>300+130+140.25</f>
        <v>570.25</v>
      </c>
      <c r="C70" s="75">
        <f>280.225+30+100+136.198</f>
        <v>546.423</v>
      </c>
      <c r="D70" s="75">
        <f>280.225+30+100+136.198</f>
        <v>546.423</v>
      </c>
      <c r="E70" s="75">
        <f t="shared" si="2"/>
        <v>95.82165716790881</v>
      </c>
      <c r="F70" s="75">
        <f t="shared" si="6"/>
        <v>95.82165716790881</v>
      </c>
      <c r="G70" s="75">
        <f t="shared" si="3"/>
        <v>-23.826999999999998</v>
      </c>
      <c r="H70" s="76">
        <f t="shared" si="7"/>
        <v>-23.826999999999998</v>
      </c>
    </row>
    <row r="71" spans="1:8" ht="82.5" customHeight="1" hidden="1">
      <c r="A71" s="22" t="s">
        <v>82</v>
      </c>
      <c r="B71" s="75"/>
      <c r="C71" s="75"/>
      <c r="D71" s="75"/>
      <c r="E71" s="75" t="e">
        <f t="shared" si="2"/>
        <v>#DIV/0!</v>
      </c>
      <c r="F71" s="75" t="e">
        <f t="shared" si="6"/>
        <v>#DIV/0!</v>
      </c>
      <c r="G71" s="75">
        <f t="shared" si="3"/>
        <v>0</v>
      </c>
      <c r="H71" s="76">
        <f t="shared" si="7"/>
        <v>0</v>
      </c>
    </row>
    <row r="72" spans="1:8" ht="66" customHeight="1" thickBot="1">
      <c r="A72" s="22" t="s">
        <v>117</v>
      </c>
      <c r="B72" s="75">
        <v>450</v>
      </c>
      <c r="C72" s="75">
        <v>450</v>
      </c>
      <c r="D72" s="75">
        <v>450</v>
      </c>
      <c r="E72" s="75">
        <f t="shared" si="2"/>
        <v>100</v>
      </c>
      <c r="F72" s="75">
        <f t="shared" si="6"/>
        <v>100</v>
      </c>
      <c r="G72" s="75">
        <f t="shared" si="3"/>
        <v>0</v>
      </c>
      <c r="H72" s="76">
        <f t="shared" si="7"/>
        <v>0</v>
      </c>
    </row>
    <row r="73" spans="1:8" ht="49.5" customHeight="1" thickBot="1">
      <c r="A73" s="95" t="s">
        <v>7</v>
      </c>
      <c r="B73" s="83">
        <f>B50+B51+B68+B72</f>
        <v>909927.6539999999</v>
      </c>
      <c r="C73" s="83">
        <f>C50+C51+C68+C72</f>
        <v>860072.6469999999</v>
      </c>
      <c r="D73" s="83">
        <f>D50+D51+D68+D72</f>
        <v>859387.138</v>
      </c>
      <c r="E73" s="83">
        <f>C73/B73*100</f>
        <v>94.52099221505802</v>
      </c>
      <c r="F73" s="83">
        <f t="shared" si="6"/>
        <v>94.44565556637102</v>
      </c>
      <c r="G73" s="83">
        <f t="shared" si="3"/>
        <v>-49855.00699999998</v>
      </c>
      <c r="H73" s="84">
        <f t="shared" si="7"/>
        <v>-50540.51599999983</v>
      </c>
    </row>
    <row r="74" spans="1:8" ht="61.5" customHeight="1">
      <c r="A74" s="96" t="s">
        <v>25</v>
      </c>
      <c r="B74" s="88">
        <f>SUM(B75:B76)</f>
        <v>453.3</v>
      </c>
      <c r="C74" s="88">
        <f>SUM(C75:C76)</f>
        <v>453.3</v>
      </c>
      <c r="D74" s="88">
        <f>SUM(D75:D76)</f>
        <v>453.3</v>
      </c>
      <c r="E74" s="115">
        <f>C74/B74*100</f>
        <v>100</v>
      </c>
      <c r="F74" s="115">
        <f t="shared" si="6"/>
        <v>100</v>
      </c>
      <c r="G74" s="73">
        <f>C74-B74</f>
        <v>0</v>
      </c>
      <c r="H74" s="74">
        <f t="shared" si="7"/>
        <v>0</v>
      </c>
    </row>
    <row r="75" spans="1:8" ht="168.75" customHeight="1">
      <c r="A75" s="126" t="s">
        <v>27</v>
      </c>
      <c r="B75" s="89">
        <v>188.3</v>
      </c>
      <c r="C75" s="89">
        <v>188.3</v>
      </c>
      <c r="D75" s="89">
        <v>188.3</v>
      </c>
      <c r="E75" s="90">
        <f>C75/B75*100</f>
        <v>100</v>
      </c>
      <c r="F75" s="90">
        <f t="shared" si="6"/>
        <v>100</v>
      </c>
      <c r="G75" s="75">
        <f>C75-B75</f>
        <v>0</v>
      </c>
      <c r="H75" s="76">
        <f t="shared" si="7"/>
        <v>0</v>
      </c>
    </row>
    <row r="76" spans="1:8" ht="116.25" customHeight="1" thickBot="1">
      <c r="A76" s="139" t="s">
        <v>26</v>
      </c>
      <c r="B76" s="91">
        <v>265</v>
      </c>
      <c r="C76" s="91">
        <v>265</v>
      </c>
      <c r="D76" s="91">
        <v>265</v>
      </c>
      <c r="E76" s="92">
        <f>C76/B76*100</f>
        <v>100</v>
      </c>
      <c r="F76" s="92">
        <f t="shared" si="6"/>
        <v>100</v>
      </c>
      <c r="G76" s="93">
        <f>C76-B76</f>
        <v>0</v>
      </c>
      <c r="H76" s="94">
        <f t="shared" si="7"/>
        <v>0</v>
      </c>
    </row>
    <row r="77" spans="2:6" ht="27" customHeight="1">
      <c r="B77" s="16"/>
      <c r="C77" s="16"/>
      <c r="D77" s="16"/>
      <c r="E77" s="16"/>
      <c r="F77" s="16"/>
    </row>
    <row r="78" spans="1:7" ht="58.5" customHeight="1">
      <c r="A78" s="146" t="s">
        <v>128</v>
      </c>
      <c r="B78" s="145"/>
      <c r="C78" s="119"/>
      <c r="D78" s="118"/>
      <c r="G78" s="147" t="s">
        <v>129</v>
      </c>
    </row>
    <row r="79" spans="1:6" ht="42" customHeight="1">
      <c r="A79" s="49"/>
      <c r="B79" s="53"/>
      <c r="C79" s="63"/>
      <c r="D79" s="53"/>
      <c r="E79" s="50"/>
      <c r="F79" s="50"/>
    </row>
    <row r="80" spans="1:6" ht="32.25" customHeight="1">
      <c r="A80" s="51"/>
      <c r="B80" s="54"/>
      <c r="C80" s="53"/>
      <c r="D80" s="54"/>
      <c r="E80" s="50"/>
      <c r="F80" s="50"/>
    </row>
    <row r="81" spans="1:6" ht="21" customHeight="1">
      <c r="A81" s="49"/>
      <c r="B81" s="53"/>
      <c r="C81" s="53"/>
      <c r="D81" s="53"/>
      <c r="E81" s="50"/>
      <c r="F81" s="50"/>
    </row>
    <row r="82" spans="1:6" ht="20.25">
      <c r="A82" s="49"/>
      <c r="B82" s="53"/>
      <c r="C82" s="53"/>
      <c r="D82" s="53"/>
      <c r="E82" s="50"/>
      <c r="F82" s="50"/>
    </row>
    <row r="83" spans="1:6" ht="19.5" customHeight="1">
      <c r="A83" s="49"/>
      <c r="B83" s="54"/>
      <c r="C83" s="54"/>
      <c r="D83" s="53"/>
      <c r="E83" s="50"/>
      <c r="F83" s="50"/>
    </row>
    <row r="84" spans="1:6" ht="21" customHeight="1">
      <c r="A84" s="49"/>
      <c r="B84" s="55"/>
      <c r="C84" s="55"/>
      <c r="D84" s="53"/>
      <c r="E84" s="52"/>
      <c r="F84" s="52"/>
    </row>
    <row r="85" spans="1:6" ht="20.25">
      <c r="A85" s="49"/>
      <c r="B85" s="55"/>
      <c r="C85" s="55"/>
      <c r="D85" s="55"/>
      <c r="E85" s="52"/>
      <c r="F85" s="52"/>
    </row>
    <row r="86" ht="12.75"/>
    <row r="87" ht="12.75">
      <c r="C87" s="56"/>
    </row>
    <row r="88" spans="2:5" ht="24.75" customHeight="1">
      <c r="B88" s="53"/>
      <c r="C88" s="57"/>
      <c r="D88" s="57"/>
      <c r="E88" s="57"/>
    </row>
    <row r="89" spans="2:5" ht="23.25">
      <c r="B89" s="55"/>
      <c r="C89" s="57"/>
      <c r="D89" s="57"/>
      <c r="E89" s="57"/>
    </row>
    <row r="90" spans="2:7" ht="23.25">
      <c r="B90" s="54"/>
      <c r="C90" s="57"/>
      <c r="D90" s="57"/>
      <c r="E90" s="57"/>
      <c r="G90">
        <f>13815.375-13691.4</f>
        <v>123.97500000000036</v>
      </c>
    </row>
    <row r="91" spans="2:5" ht="23.25">
      <c r="B91" s="55"/>
      <c r="C91" s="57"/>
      <c r="D91" s="57"/>
      <c r="E91" s="57"/>
    </row>
    <row r="92" spans="1:4" ht="27.75" customHeight="1">
      <c r="A92" s="136" t="s">
        <v>108</v>
      </c>
      <c r="B92" s="137">
        <v>300</v>
      </c>
      <c r="C92" s="138">
        <v>280.225</v>
      </c>
      <c r="D92" s="138">
        <v>280</v>
      </c>
    </row>
    <row r="93" spans="1:5" ht="26.25" customHeight="1">
      <c r="A93" s="117" t="s">
        <v>109</v>
      </c>
      <c r="B93" s="118">
        <v>100</v>
      </c>
      <c r="C93" s="120">
        <v>100</v>
      </c>
      <c r="D93" s="119">
        <v>100</v>
      </c>
      <c r="E93" s="57"/>
    </row>
    <row r="94" spans="1:5" ht="26.25" customHeight="1">
      <c r="A94" s="117" t="s">
        <v>110</v>
      </c>
      <c r="B94" s="118">
        <v>30</v>
      </c>
      <c r="C94" s="120">
        <v>30</v>
      </c>
      <c r="D94" s="119">
        <v>30</v>
      </c>
      <c r="E94" s="57"/>
    </row>
    <row r="95" spans="1:5" ht="24.75" customHeight="1">
      <c r="A95" s="117" t="s">
        <v>111</v>
      </c>
      <c r="B95" s="118">
        <v>140.25</v>
      </c>
      <c r="C95" s="128">
        <v>140.25</v>
      </c>
      <c r="D95" s="119">
        <v>123.975</v>
      </c>
      <c r="E95" s="57"/>
    </row>
    <row r="96" spans="1:5" ht="29.25" customHeight="1">
      <c r="A96" s="117"/>
      <c r="B96" s="118"/>
      <c r="C96" s="118"/>
      <c r="D96" s="119"/>
      <c r="E96" s="57"/>
    </row>
    <row r="97" spans="1:5" ht="29.25" customHeight="1">
      <c r="A97" s="117"/>
      <c r="B97" s="129">
        <f>B92+B93+B94+B95</f>
        <v>570.25</v>
      </c>
      <c r="C97" s="121">
        <f>C92+C93+C94+C95</f>
        <v>550.475</v>
      </c>
      <c r="D97" s="122">
        <f>D92+D93+D94+D95</f>
        <v>533.975</v>
      </c>
      <c r="E97" s="57"/>
    </row>
    <row r="98" spans="4:5" ht="29.25" customHeight="1">
      <c r="D98" s="57"/>
      <c r="E98" s="57"/>
    </row>
    <row r="99" spans="4:5" ht="29.25" customHeight="1">
      <c r="D99" s="57"/>
      <c r="E99" s="57"/>
    </row>
    <row r="100" spans="4:5" ht="33.75" customHeight="1">
      <c r="D100" s="58"/>
      <c r="E100" s="57"/>
    </row>
    <row r="101" spans="4:5" ht="23.25">
      <c r="D101" s="57"/>
      <c r="E101" s="57"/>
    </row>
    <row r="102" spans="4:5" ht="23.25">
      <c r="D102" s="57"/>
      <c r="E102" s="57"/>
    </row>
    <row r="103" spans="4:5" ht="23.25">
      <c r="D103" s="57"/>
      <c r="E103" s="57"/>
    </row>
    <row r="104" ht="23.25">
      <c r="D104" s="57"/>
    </row>
    <row r="105" ht="23.25">
      <c r="D105" s="57"/>
    </row>
    <row r="106" ht="23.25">
      <c r="D106" s="57"/>
    </row>
    <row r="107" ht="23.25">
      <c r="D107" s="57"/>
    </row>
    <row r="108" ht="23.25">
      <c r="D108" s="57"/>
    </row>
    <row r="109" ht="23.25">
      <c r="D109" s="57"/>
    </row>
  </sheetData>
  <mergeCells count="10">
    <mergeCell ref="E5:F5"/>
    <mergeCell ref="G5:H5"/>
    <mergeCell ref="A1:H1"/>
    <mergeCell ref="A2:H2"/>
    <mergeCell ref="A3:H3"/>
    <mergeCell ref="B5:B6"/>
    <mergeCell ref="D5:D6"/>
    <mergeCell ref="A5:A6"/>
    <mergeCell ref="C5:C6"/>
    <mergeCell ref="A4:B4"/>
  </mergeCells>
  <printOptions horizontalCentered="1"/>
  <pageMargins left="0.07" right="0.04" top="0.37" bottom="0.2" header="0.39" footer="0.2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Gogol</dc:creator>
  <cp:keywords/>
  <dc:description/>
  <cp:lastModifiedBy>User</cp:lastModifiedBy>
  <cp:lastPrinted>2008-02-08T16:31:26Z</cp:lastPrinted>
  <dcterms:created xsi:type="dcterms:W3CDTF">2003-03-11T08:59:05Z</dcterms:created>
  <dcterms:modified xsi:type="dcterms:W3CDTF">2010-03-11T13:56:28Z</dcterms:modified>
  <cp:category/>
  <cp:version/>
  <cp:contentType/>
  <cp:contentStatus/>
</cp:coreProperties>
</file>