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8" windowWidth="15480" windowHeight="9600" activeTab="0"/>
  </bookViews>
  <sheets>
    <sheet name="дод.5" sheetId="1" r:id="rId1"/>
  </sheets>
  <definedNames>
    <definedName name="_xlfn.AGGREGATE" hidden="1">#NAME?</definedName>
    <definedName name="_xlnm.Print_Titles" localSheetId="0">'дод.5'!$D:$E,'дод.5'!$7:$13</definedName>
    <definedName name="_xlnm.Print_Area" localSheetId="0">'дод.5'!$D$1:$AB$72</definedName>
  </definedNames>
  <calcPr fullCalcOnLoad="1"/>
</workbook>
</file>

<file path=xl/sharedStrings.xml><?xml version="1.0" encoding="utf-8"?>
<sst xmlns="http://schemas.openxmlformats.org/spreadsheetml/2006/main" count="178" uniqueCount="152">
  <si>
    <t>-</t>
  </si>
  <si>
    <t>О5</t>
  </si>
  <si>
    <t>О3</t>
  </si>
  <si>
    <t>О6</t>
  </si>
  <si>
    <t>О8</t>
  </si>
  <si>
    <t>О7</t>
  </si>
  <si>
    <t>O2</t>
  </si>
  <si>
    <t>О9</t>
  </si>
  <si>
    <t>О4</t>
  </si>
  <si>
    <t>Разом по бюджетах  міст обласного значення</t>
  </si>
  <si>
    <t xml:space="preserve">Разом по бюджетах районів </t>
  </si>
  <si>
    <t>Обласний бюджет</t>
  </si>
  <si>
    <t>грн.</t>
  </si>
  <si>
    <t>17501000000</t>
  </si>
  <si>
    <t>17502000000</t>
  </si>
  <si>
    <t>17503000000</t>
  </si>
  <si>
    <t>17504000000</t>
  </si>
  <si>
    <t>17505000000</t>
  </si>
  <si>
    <t>Разом по бюджетах об'єднаних громад</t>
  </si>
  <si>
    <t>Разом по бюджетах районів, міст обласного значення і об'єднаних громад</t>
  </si>
  <si>
    <t>17506000000</t>
  </si>
  <si>
    <t>17507000000</t>
  </si>
  <si>
    <t>17508000000</t>
  </si>
  <si>
    <t>17509000000</t>
  </si>
  <si>
    <t>17510000000</t>
  </si>
  <si>
    <t>17511000000</t>
  </si>
  <si>
    <t>17512000000</t>
  </si>
  <si>
    <t>17513000000</t>
  </si>
  <si>
    <t>17514000000</t>
  </si>
  <si>
    <t>17515000000</t>
  </si>
  <si>
    <t>17516000000</t>
  </si>
  <si>
    <t>17517000000</t>
  </si>
  <si>
    <t>17518000000</t>
  </si>
  <si>
    <t>17519000000</t>
  </si>
  <si>
    <t>17520000000</t>
  </si>
  <si>
    <t>17521000000</t>
  </si>
  <si>
    <t>17522000000</t>
  </si>
  <si>
    <t>17523000000</t>
  </si>
  <si>
    <t>17524000000</t>
  </si>
  <si>
    <t>17525000000</t>
  </si>
  <si>
    <t>Найменування бюджету - одержувача/надавача міжбюджетного трансферту</t>
  </si>
  <si>
    <t>17201100000</t>
  </si>
  <si>
    <t>Бюджет міста Рівного</t>
  </si>
  <si>
    <t>17202100000</t>
  </si>
  <si>
    <t>Бюджет міста Дубна</t>
  </si>
  <si>
    <t>17203100000</t>
  </si>
  <si>
    <t>Бюджет міста Вараша</t>
  </si>
  <si>
    <t>17204100000</t>
  </si>
  <si>
    <t>Бюджет міста Острога</t>
  </si>
  <si>
    <t>17301200000</t>
  </si>
  <si>
    <t>Районний бюджет Березнівського району</t>
  </si>
  <si>
    <t>17302200000</t>
  </si>
  <si>
    <t>Районний бюджет Володимирецького району</t>
  </si>
  <si>
    <t>17303200000</t>
  </si>
  <si>
    <t>Районний бюджет Гощанського району</t>
  </si>
  <si>
    <t>17304200000</t>
  </si>
  <si>
    <t>Районний бюджет Демидівського району</t>
  </si>
  <si>
    <t>17305200000</t>
  </si>
  <si>
    <t>Районний бюджет Дубенського району</t>
  </si>
  <si>
    <t>17306200000</t>
  </si>
  <si>
    <t>Районний бюджет Дубровицького району</t>
  </si>
  <si>
    <t>17307200000</t>
  </si>
  <si>
    <t>Районний бюджет Зарічненського району</t>
  </si>
  <si>
    <t>17308200000</t>
  </si>
  <si>
    <t>Районний бюджет Здолбунівського району</t>
  </si>
  <si>
    <t>17309200000</t>
  </si>
  <si>
    <t>Районний бюджет Корецького району</t>
  </si>
  <si>
    <t>17310200000</t>
  </si>
  <si>
    <t>Районний бюджет Костопільського району</t>
  </si>
  <si>
    <t>17311200000</t>
  </si>
  <si>
    <t>Районний бюджет Млинівського району</t>
  </si>
  <si>
    <t>17312200000</t>
  </si>
  <si>
    <t>Районний бюджет Острозького району</t>
  </si>
  <si>
    <t>17313200000</t>
  </si>
  <si>
    <t>Районний бюджет Радивилівського району</t>
  </si>
  <si>
    <t>17314200000</t>
  </si>
  <si>
    <t>Районний бюджет Рівненського району</t>
  </si>
  <si>
    <t>17315200000</t>
  </si>
  <si>
    <t>Районний бюджет Рокитнівського району</t>
  </si>
  <si>
    <t>17316200000</t>
  </si>
  <si>
    <t>Районний бюджет Сарненського району</t>
  </si>
  <si>
    <t>Бюджет Бабинської сільської об’єднаної територіальної громади</t>
  </si>
  <si>
    <t>Бюджет Бугринської сільської об’єднаної територіальної громади</t>
  </si>
  <si>
    <t>Бюджет Клесівської селищної об’єднаної територіальної громади</t>
  </si>
  <si>
    <t>Бюджет Миляцької сільської об’єднаної територіальної громади</t>
  </si>
  <si>
    <t>Бюджет Підлозцівської сільської об’єднаної територіальної громади</t>
  </si>
  <si>
    <t>Бюджет Радивилівської міської об’єднаної територіальної громади</t>
  </si>
  <si>
    <t>Бюджет Крупецької сільської об’єднаної територіальної громади</t>
  </si>
  <si>
    <t>Бюджет Привільненської сільської об’єднаної територіальної громади</t>
  </si>
  <si>
    <t>Бюджет Мирогощанської сільської об’єднаної територіальної громади</t>
  </si>
  <si>
    <t>Бюджет Локницької сільської об’єднаної територіальної громади</t>
  </si>
  <si>
    <t>Бюджет Смизької селищної об’єднаної територіальної громади</t>
  </si>
  <si>
    <t>Бюджет Висоцької сільської об’єднаної територіальної громади</t>
  </si>
  <si>
    <t>Бюджет Пісківської сільської об’єднаної територіальної громади</t>
  </si>
  <si>
    <t>Бюджет Козинської сільської об’єднаної територіальної громади</t>
  </si>
  <si>
    <t>Бюджет Млинівської селищної об’єднаної територіальної громади</t>
  </si>
  <si>
    <t>Бюджет Боремельської сільської об’єднаної територіальної громади</t>
  </si>
  <si>
    <t>Бюджет Деражненської сільської об’єднаної територіальної громади</t>
  </si>
  <si>
    <t>Бюджет Острожецької сільської об’єднаної територіальної громади</t>
  </si>
  <si>
    <t>Бюджет Бокіймівської сільської об’єднаної територіальної громади</t>
  </si>
  <si>
    <t>Бюджет Тараканівської сільської об’єднаної територіальної громади</t>
  </si>
  <si>
    <t>Бюджет Ярославицької сільської об’єднаної територіальної громади</t>
  </si>
  <si>
    <t>Бюджет Клеванської селищної об’єднаної територіальної громади</t>
  </si>
  <si>
    <t>Бюджет Немовицької сільської об’єднаної територіальної громади</t>
  </si>
  <si>
    <t>Бюджет Демидівської селищної об’єднаної територіальної громади</t>
  </si>
  <si>
    <t>Бюджет Малолюбашанської сільської об’єднаної територіальної громади</t>
  </si>
  <si>
    <t>Бюджет Олександрійської сільської об’єднаної територіальної громади</t>
  </si>
  <si>
    <t>Бюджет Шпанівської сільської об’єднаної територіальної громади</t>
  </si>
  <si>
    <t>Бюджет Повчанської сільської об’єднаної територіальної громади</t>
  </si>
  <si>
    <t>Бюджет Дядьковицької сільської об’єднаної територіальної громади</t>
  </si>
  <si>
    <t>Бюджет Корнинської сільської об’єднаної територіальної громади</t>
  </si>
  <si>
    <t>Бюджет Старосільської сільської об’єднаної територіальної громади</t>
  </si>
  <si>
    <t>Код</t>
  </si>
  <si>
    <t>Перший заступник голови обласної ради</t>
  </si>
  <si>
    <t>Трансферти іншим місцевим бюджетам</t>
  </si>
  <si>
    <t>Субвенції з місцевого бюджету</t>
  </si>
  <si>
    <t xml:space="preserve"> загального фонду на</t>
  </si>
  <si>
    <t>Усього</t>
  </si>
  <si>
    <t>Усього по бюджету області</t>
  </si>
  <si>
    <t>Зміни до міжбюджетних трансфертів на 2019 рік</t>
  </si>
  <si>
    <t xml:space="preserve"> здійснення переданих видатків у сфері освіти за рахунок коштів освітньої субвенції (на оплату праці з нарахуваннями педпрацівникам інклюзивно-ресурсних центрів)</t>
  </si>
  <si>
    <t>спеціального фонду на</t>
  </si>
  <si>
    <t>Інші субвенції з місцевого бюджету на</t>
  </si>
  <si>
    <t>С.А.Свисталюк</t>
  </si>
  <si>
    <t>будівництво мультифунк-ціональних майданчиків для занять ігровими видами спорту за рахунок відповідної субвенції з державного бюджету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</si>
  <si>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</si>
  <si>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придбання послуг з доступу до Інтернету закладів загальної середньої освіти (видатки розвитку)</t>
  </si>
  <si>
    <t xml:space="preserve"> реалізацію заходів, спрямованих на підвищення якості освіти за рахунок відповідної субвенції з державного бюджету</t>
  </si>
  <si>
    <t xml:space="preserve">надання державної підтримки особам з особливими освітніми потребами за рахунок відповідної субвенції з державного бюджету </t>
  </si>
  <si>
    <t>оснащення кабінетів інклюзивно-ресурсних центрів (видатки розвитку)</t>
  </si>
  <si>
    <t xml:space="preserve"> на підтримку осіб з особливими освітніми потребами у закладах загальної середньої освіти (видатки споживання)</t>
  </si>
  <si>
    <t xml:space="preserve"> на підтримку осіб з особливими освітніми потребами у закладах дошкільної освіти (видатки споживання)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</si>
  <si>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</si>
  <si>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</si>
  <si>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Комплексну програму енергоефективності Рівненської області на 2018-2025 роки</t>
  </si>
  <si>
    <t>обласному бюджету Волинської області на лікування психічно хворих</t>
  </si>
  <si>
    <t>03100000000</t>
  </si>
  <si>
    <t>Обласний бюджет Волинської області</t>
  </si>
  <si>
    <t xml:space="preserve">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</si>
  <si>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проведення виборів депутатів місцевих рад та сільських, селищних, міських голів за рахунок відповідної субвенції з державного бюджету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</si>
  <si>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</si>
  <si>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</si>
  <si>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 xml:space="preserve">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</si>
  <si>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підвищення кваліфікації педагогічних працівників (видатки споживання)</t>
  </si>
  <si>
    <t>на оплату праці з нарахуваннями педагогічних працівників (видатки споживання)</t>
  </si>
  <si>
    <t>за рахунок залишку коштів освітньої субвенції, що утворився на початок бюджетного періоду</t>
  </si>
  <si>
    <t>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</si>
  <si>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</si>
  <si>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цільові видатки для відшкодування вартості препаратів інсуліну на лікування хворих на цукровий діабет</t>
  </si>
  <si>
    <t>разом</t>
  </si>
  <si>
    <t>в тому числі</t>
  </si>
  <si>
    <t>Додаток  5
до рішення Рівненської обласної ради
"Про внесення змін до обласного бюджету 
Рівненської області на 2019 рік"                                                                                                                                                                                    від 29 листопада 2019 року №1517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</si>
</sst>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sz val="10"/>
      <name val="Times New Roman CYR"/>
      <family val="0"/>
    </font>
    <font>
      <b/>
      <sz val="14"/>
      <color indexed="8"/>
      <name val="Times New Roman Cyr"/>
      <family val="1"/>
    </font>
    <font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6" fillId="7" borderId="2" applyNumberFormat="0" applyAlignment="0" applyProtection="0"/>
    <xf numFmtId="191" fontId="1" fillId="0" borderId="0" applyFont="0" applyFill="0" applyBorder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8" fillId="0" borderId="7" applyNumberFormat="0" applyFill="0" applyAlignment="0" applyProtection="0"/>
    <xf numFmtId="0" fontId="11" fillId="0" borderId="8" applyNumberFormat="0" applyFill="0" applyAlignment="0" applyProtection="0"/>
    <xf numFmtId="0" fontId="59" fillId="47" borderId="9" applyNumberFormat="0" applyAlignment="0" applyProtection="0"/>
    <xf numFmtId="0" fontId="9" fillId="48" borderId="10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1" fillId="50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5" fillId="3" borderId="0" applyNumberFormat="0" applyBorder="0" applyAlignment="0" applyProtection="0"/>
    <xf numFmtId="0" fontId="63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0" fontId="64" fillId="50" borderId="14" applyNumberFormat="0" applyAlignment="0" applyProtection="0"/>
    <xf numFmtId="0" fontId="17" fillId="0" borderId="15" applyNumberFormat="0" applyFill="0" applyAlignment="0" applyProtection="0"/>
    <xf numFmtId="0" fontId="65" fillId="54" borderId="0" applyNumberFormat="0" applyBorder="0" applyAlignment="0" applyProtection="0"/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0" fillId="0" borderId="16" xfId="52" applyFont="1" applyBorder="1" applyAlignment="1">
      <alignment horizontal="right"/>
      <protection/>
    </xf>
    <xf numFmtId="0" fontId="30" fillId="0" borderId="16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55" borderId="0" xfId="0" applyFont="1" applyFill="1" applyAlignment="1">
      <alignment/>
    </xf>
    <xf numFmtId="0" fontId="33" fillId="0" borderId="16" xfId="0" applyFont="1" applyBorder="1" applyAlignment="1">
      <alignment horizontal="right"/>
    </xf>
    <xf numFmtId="0" fontId="33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0" fontId="33" fillId="0" borderId="16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7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8" xfId="52" applyFont="1" applyBorder="1" applyAlignment="1">
      <alignment horizontal="center"/>
      <protection/>
    </xf>
    <xf numFmtId="0" fontId="34" fillId="0" borderId="16" xfId="0" applyFont="1" applyBorder="1" applyAlignment="1">
      <alignment vertical="center" wrapText="1"/>
    </xf>
    <xf numFmtId="0" fontId="39" fillId="0" borderId="16" xfId="0" applyFont="1" applyBorder="1" applyAlignment="1">
      <alignment horizontal="right"/>
    </xf>
    <xf numFmtId="0" fontId="19" fillId="0" borderId="16" xfId="52" applyFont="1" applyBorder="1" applyAlignment="1">
      <alignment horizontal="right"/>
      <protection/>
    </xf>
    <xf numFmtId="0" fontId="19" fillId="0" borderId="18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6" fillId="0" borderId="16" xfId="0" applyFont="1" applyBorder="1" applyAlignment="1">
      <alignment wrapText="1"/>
    </xf>
    <xf numFmtId="0" fontId="29" fillId="0" borderId="16" xfId="0" applyFont="1" applyBorder="1" applyAlignment="1">
      <alignment vertical="center" wrapText="1"/>
    </xf>
    <xf numFmtId="0" fontId="33" fillId="0" borderId="16" xfId="106" applyFont="1" applyFill="1" applyBorder="1" applyAlignment="1">
      <alignment horizontal="left" vertical="center" wrapText="1"/>
      <protection/>
    </xf>
    <xf numFmtId="0" fontId="40" fillId="0" borderId="16" xfId="106" applyFont="1" applyBorder="1" applyAlignment="1">
      <alignment vertical="top" wrapText="1"/>
      <protection/>
    </xf>
    <xf numFmtId="49" fontId="36" fillId="0" borderId="16" xfId="0" applyNumberFormat="1" applyFont="1" applyBorder="1" applyAlignment="1">
      <alignment wrapText="1"/>
    </xf>
    <xf numFmtId="49" fontId="31" fillId="0" borderId="16" xfId="0" applyNumberFormat="1" applyFont="1" applyBorder="1" applyAlignment="1">
      <alignment vertical="top" wrapText="1"/>
    </xf>
    <xf numFmtId="0" fontId="41" fillId="0" borderId="0" xfId="0" applyFont="1" applyBorder="1" applyAlignment="1">
      <alignment horizontal="right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8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49" fontId="31" fillId="56" borderId="16" xfId="52" applyNumberFormat="1" applyFont="1" applyFill="1" applyBorder="1" applyAlignment="1">
      <alignment horizontal="center" vertical="center"/>
      <protection/>
    </xf>
    <xf numFmtId="0" fontId="31" fillId="56" borderId="16" xfId="52" applyFont="1" applyFill="1" applyBorder="1" applyAlignment="1">
      <alignment horizontal="center" vertical="center" wrapText="1"/>
      <protection/>
    </xf>
    <xf numFmtId="0" fontId="31" fillId="56" borderId="16" xfId="52" applyFont="1" applyFill="1" applyBorder="1" applyAlignment="1">
      <alignment horizontal="left" vertical="center" wrapText="1"/>
      <protection/>
    </xf>
    <xf numFmtId="0" fontId="31" fillId="0" borderId="16" xfId="52" applyFont="1" applyFill="1" applyBorder="1" applyAlignment="1">
      <alignment horizontal="center" vertical="center" wrapText="1"/>
      <protection/>
    </xf>
    <xf numFmtId="0" fontId="31" fillId="0" borderId="16" xfId="52" applyFont="1" applyFill="1" applyBorder="1" applyAlignment="1">
      <alignment horizontal="left" vertical="center" wrapText="1"/>
      <protection/>
    </xf>
    <xf numFmtId="4" fontId="19" fillId="55" borderId="16" xfId="0" applyNumberFormat="1" applyFont="1" applyFill="1" applyBorder="1" applyAlignment="1">
      <alignment horizontal="right" wrapText="1"/>
    </xf>
    <xf numFmtId="4" fontId="27" fillId="55" borderId="16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31" fillId="56" borderId="16" xfId="52" applyFont="1" applyFill="1" applyBorder="1" applyAlignment="1">
      <alignment horizontal="left" wrapText="1"/>
      <protection/>
    </xf>
    <xf numFmtId="0" fontId="40" fillId="0" borderId="16" xfId="106" applyFont="1" applyBorder="1" applyAlignment="1">
      <alignment wrapText="1"/>
      <protection/>
    </xf>
    <xf numFmtId="0" fontId="68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27" fillId="55" borderId="16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49" fontId="42" fillId="0" borderId="0" xfId="0" applyNumberFormat="1" applyFont="1" applyFill="1" applyBorder="1" applyAlignment="1" applyProtection="1">
      <alignment horizontal="left" wrapText="1"/>
      <protection locked="0"/>
    </xf>
    <xf numFmtId="0" fontId="38" fillId="0" borderId="0" xfId="0" applyFont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9" fontId="42" fillId="0" borderId="20" xfId="0" applyNumberFormat="1" applyFont="1" applyFill="1" applyBorder="1" applyAlignment="1" applyProtection="1">
      <alignment wrapText="1"/>
      <protection locked="0"/>
    </xf>
    <xf numFmtId="49" fontId="42" fillId="0" borderId="20" xfId="0" applyNumberFormat="1" applyFont="1" applyFill="1" applyBorder="1" applyAlignment="1" applyProtection="1">
      <alignment horizontal="left" wrapText="1"/>
      <protection locked="0"/>
    </xf>
    <xf numFmtId="0" fontId="27" fillId="55" borderId="1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43" fillId="0" borderId="1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27" fillId="55" borderId="18" xfId="0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wrapText="1"/>
    </xf>
    <xf numFmtId="0" fontId="27" fillId="55" borderId="23" xfId="0" applyFont="1" applyFill="1" applyBorder="1" applyAlignment="1">
      <alignment horizontal="center" vertical="center" wrapText="1"/>
    </xf>
    <xf numFmtId="0" fontId="27" fillId="55" borderId="24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55" borderId="21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Percent" xfId="67"/>
    <cellStyle name="Вывод" xfId="68"/>
    <cellStyle name="Вычисление" xfId="69"/>
    <cellStyle name="Hyperlink" xfId="70"/>
    <cellStyle name="Currency" xfId="71"/>
    <cellStyle name="Currency [0]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ичайний 10" xfId="78"/>
    <cellStyle name="Звичайний 11" xfId="79"/>
    <cellStyle name="Звичайний 12" xfId="80"/>
    <cellStyle name="Звичайний 13" xfId="81"/>
    <cellStyle name="Звичайний 14" xfId="82"/>
    <cellStyle name="Звичайний 15" xfId="83"/>
    <cellStyle name="Звичайний 16" xfId="84"/>
    <cellStyle name="Звичайний 17" xfId="85"/>
    <cellStyle name="Звичайний 18" xfId="86"/>
    <cellStyle name="Звичайний 19" xfId="87"/>
    <cellStyle name="Звичайний 2" xfId="88"/>
    <cellStyle name="Звичайний 20" xfId="89"/>
    <cellStyle name="Звичайний 3" xfId="90"/>
    <cellStyle name="Звичайний 4" xfId="91"/>
    <cellStyle name="Звичайний 5" xfId="92"/>
    <cellStyle name="Звичайний 6" xfId="93"/>
    <cellStyle name="Звичайний 7" xfId="94"/>
    <cellStyle name="Звичайний 8" xfId="95"/>
    <cellStyle name="Звичайний 9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4-200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1"/>
  <sheetViews>
    <sheetView showGridLines="0" showZeros="0" tabSelected="1" view="pageBreakPreview" zoomScaleSheetLayoutView="100" zoomScalePageLayoutView="0" workbookViewId="0" topLeftCell="D4">
      <pane xSplit="2" ySplit="6" topLeftCell="H10" activePane="bottomRight" state="frozen"/>
      <selection pane="topLeft" activeCell="D4" sqref="D4"/>
      <selection pane="topRight" activeCell="G4" sqref="G4"/>
      <selection pane="bottomLeft" activeCell="D9" sqref="D9"/>
      <selection pane="bottomRight" activeCell="J4" sqref="J4:L4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4" style="6" customWidth="1"/>
    <col min="5" max="5" width="68.33203125" style="6" customWidth="1"/>
    <col min="6" max="6" width="42.66015625" style="6" customWidth="1"/>
    <col min="7" max="7" width="43.5" style="6" customWidth="1"/>
    <col min="8" max="8" width="16.5" style="6" customWidth="1"/>
    <col min="9" max="9" width="19.16015625" style="6" customWidth="1"/>
    <col min="10" max="10" width="16.83203125" style="6" customWidth="1"/>
    <col min="11" max="11" width="20.33203125" style="6" customWidth="1"/>
    <col min="12" max="12" width="20.66015625" style="6" customWidth="1"/>
    <col min="13" max="13" width="16" style="9" customWidth="1"/>
    <col min="14" max="14" width="17" style="9" customWidth="1"/>
    <col min="15" max="15" width="14.66015625" style="9" customWidth="1"/>
    <col min="16" max="16" width="18.5" style="9" customWidth="1"/>
    <col min="17" max="17" width="22.16015625" style="9" customWidth="1"/>
    <col min="18" max="18" width="59.83203125" style="9" customWidth="1"/>
    <col min="19" max="19" width="69.83203125" style="9" customWidth="1"/>
    <col min="20" max="20" width="44.83203125" style="9" customWidth="1"/>
    <col min="21" max="21" width="35.33203125" style="9" customWidth="1"/>
    <col min="22" max="22" width="21.16015625" style="9" customWidth="1"/>
    <col min="23" max="23" width="24.5" style="9" customWidth="1"/>
    <col min="24" max="24" width="17.66015625" style="9" customWidth="1"/>
    <col min="25" max="25" width="14" style="9" customWidth="1"/>
    <col min="26" max="26" width="71" style="6" customWidth="1"/>
    <col min="27" max="27" width="18.5" style="6" customWidth="1"/>
    <col min="28" max="28" width="39.83203125" style="6" customWidth="1"/>
    <col min="29" max="29" width="26.16015625" style="6" customWidth="1"/>
    <col min="30" max="30" width="37.33203125" style="6" customWidth="1"/>
    <col min="31" max="31" width="17.16015625" style="6" customWidth="1"/>
    <col min="32" max="32" width="20.16015625" style="6" customWidth="1"/>
    <col min="33" max="16384" width="9.16015625" style="6" customWidth="1"/>
  </cols>
  <sheetData>
    <row r="1" spans="4:8" ht="4.5" customHeight="1">
      <c r="D1" s="20"/>
      <c r="E1" s="20"/>
      <c r="F1" s="20"/>
      <c r="G1" s="20"/>
      <c r="H1" s="20"/>
    </row>
    <row r="2" ht="12.75" hidden="1"/>
    <row r="3" ht="5.25" customHeight="1"/>
    <row r="4" spans="5:27" ht="66.75" customHeight="1">
      <c r="E4" s="3"/>
      <c r="F4" s="3"/>
      <c r="G4" s="3"/>
      <c r="H4" s="3"/>
      <c r="I4" s="50"/>
      <c r="J4" s="62" t="s">
        <v>151</v>
      </c>
      <c r="K4" s="62"/>
      <c r="L4" s="62"/>
      <c r="R4" s="50"/>
      <c r="T4" s="50"/>
      <c r="U4" s="50"/>
      <c r="V4" s="50"/>
      <c r="Z4" s="34"/>
      <c r="AA4" s="34"/>
    </row>
    <row r="5" spans="1:27" ht="19.5" customHeight="1">
      <c r="A5" s="4"/>
      <c r="B5" s="4"/>
      <c r="C5" s="4"/>
      <c r="D5" s="35"/>
      <c r="E5" s="35"/>
      <c r="F5" s="67" t="s">
        <v>119</v>
      </c>
      <c r="G5" s="67"/>
      <c r="H5" s="67"/>
      <c r="I5" s="67"/>
      <c r="J5" s="67"/>
      <c r="K5" s="67"/>
      <c r="L5" s="67"/>
      <c r="M5" s="35"/>
      <c r="N5" s="35"/>
      <c r="O5" s="35"/>
      <c r="P5" s="35"/>
      <c r="Q5" s="52"/>
      <c r="R5" s="52"/>
      <c r="S5" s="35"/>
      <c r="T5" s="35"/>
      <c r="U5" s="35"/>
      <c r="V5" s="35"/>
      <c r="W5" s="35"/>
      <c r="X5" s="35"/>
      <c r="Y5" s="35"/>
      <c r="Z5" s="35"/>
      <c r="AA5" s="35"/>
    </row>
    <row r="6" spans="1:28" ht="11.25" customHeight="1">
      <c r="A6" s="4"/>
      <c r="B6" s="4"/>
      <c r="C6" s="4"/>
      <c r="D6" s="4"/>
      <c r="I6"/>
      <c r="J6"/>
      <c r="K6"/>
      <c r="L6" s="44" t="s">
        <v>12</v>
      </c>
      <c r="O6" s="44"/>
      <c r="P6" s="44"/>
      <c r="Q6" s="44"/>
      <c r="R6" s="44" t="s">
        <v>12</v>
      </c>
      <c r="S6" s="44"/>
      <c r="W6" s="44" t="s">
        <v>12</v>
      </c>
      <c r="X6" s="44"/>
      <c r="Y6" s="44"/>
      <c r="Z6" s="33"/>
      <c r="AA6" s="33"/>
      <c r="AB6" s="36" t="s">
        <v>12</v>
      </c>
    </row>
    <row r="7" spans="1:28" s="26" customFormat="1" ht="15.75" customHeight="1">
      <c r="A7" s="23" t="s">
        <v>6</v>
      </c>
      <c r="B7" s="24" t="s">
        <v>0</v>
      </c>
      <c r="C7" s="25">
        <v>0</v>
      </c>
      <c r="D7" s="68" t="s">
        <v>112</v>
      </c>
      <c r="E7" s="68" t="s">
        <v>40</v>
      </c>
      <c r="F7" s="63" t="s">
        <v>114</v>
      </c>
      <c r="G7" s="64"/>
      <c r="H7" s="64"/>
      <c r="I7" s="64"/>
      <c r="J7" s="64"/>
      <c r="K7" s="64"/>
      <c r="L7" s="64"/>
      <c r="M7" s="64" t="s">
        <v>114</v>
      </c>
      <c r="N7" s="64"/>
      <c r="O7" s="64"/>
      <c r="P7" s="64"/>
      <c r="Q7" s="64"/>
      <c r="R7" s="64"/>
      <c r="S7" s="64" t="s">
        <v>114</v>
      </c>
      <c r="T7" s="64"/>
      <c r="U7" s="64"/>
      <c r="V7" s="64"/>
      <c r="W7" s="80"/>
      <c r="X7" s="63" t="s">
        <v>114</v>
      </c>
      <c r="Y7" s="64"/>
      <c r="Z7" s="64"/>
      <c r="AA7" s="80"/>
      <c r="AB7" s="57" t="s">
        <v>117</v>
      </c>
    </row>
    <row r="8" spans="1:28" s="26" customFormat="1" ht="15.75" customHeight="1">
      <c r="A8" s="23"/>
      <c r="B8" s="24"/>
      <c r="C8" s="25"/>
      <c r="D8" s="68"/>
      <c r="E8" s="68"/>
      <c r="F8" s="65" t="s">
        <v>115</v>
      </c>
      <c r="G8" s="66"/>
      <c r="H8" s="66"/>
      <c r="I8" s="66"/>
      <c r="J8" s="66"/>
      <c r="K8" s="66"/>
      <c r="L8" s="66"/>
      <c r="M8" s="66" t="s">
        <v>115</v>
      </c>
      <c r="N8" s="66"/>
      <c r="O8" s="66"/>
      <c r="P8" s="66"/>
      <c r="Q8" s="66"/>
      <c r="R8" s="66"/>
      <c r="S8" s="66" t="s">
        <v>115</v>
      </c>
      <c r="T8" s="66"/>
      <c r="U8" s="66"/>
      <c r="V8" s="66"/>
      <c r="W8" s="66"/>
      <c r="X8" s="66" t="s">
        <v>115</v>
      </c>
      <c r="Y8" s="66"/>
      <c r="Z8" s="66"/>
      <c r="AA8" s="79"/>
      <c r="AB8" s="57"/>
    </row>
    <row r="9" spans="1:28" s="26" customFormat="1" ht="21" customHeight="1">
      <c r="A9" s="23" t="s">
        <v>2</v>
      </c>
      <c r="B9" s="24" t="s">
        <v>0</v>
      </c>
      <c r="C9" s="25">
        <v>0</v>
      </c>
      <c r="D9" s="68"/>
      <c r="E9" s="68"/>
      <c r="F9" s="65" t="s">
        <v>116</v>
      </c>
      <c r="G9" s="66"/>
      <c r="H9" s="66"/>
      <c r="I9" s="66"/>
      <c r="J9" s="66"/>
      <c r="K9" s="66"/>
      <c r="L9" s="66"/>
      <c r="M9" s="66" t="s">
        <v>116</v>
      </c>
      <c r="N9" s="66"/>
      <c r="O9" s="66"/>
      <c r="P9" s="66"/>
      <c r="Q9" s="66"/>
      <c r="R9" s="66"/>
      <c r="S9" s="66" t="s">
        <v>116</v>
      </c>
      <c r="T9" s="66"/>
      <c r="U9" s="66"/>
      <c r="V9" s="66"/>
      <c r="W9" s="66"/>
      <c r="X9" s="66" t="s">
        <v>116</v>
      </c>
      <c r="Y9" s="79"/>
      <c r="Z9" s="65" t="s">
        <v>121</v>
      </c>
      <c r="AA9" s="79"/>
      <c r="AB9" s="57"/>
    </row>
    <row r="10" spans="1:28" s="26" customFormat="1" ht="75.75" customHeight="1">
      <c r="A10" s="23" t="s">
        <v>8</v>
      </c>
      <c r="B10" s="24" t="s">
        <v>0</v>
      </c>
      <c r="C10" s="25">
        <v>0</v>
      </c>
      <c r="D10" s="68"/>
      <c r="E10" s="68"/>
      <c r="F10" s="70" t="s">
        <v>141</v>
      </c>
      <c r="G10" s="68" t="s">
        <v>125</v>
      </c>
      <c r="H10" s="70" t="s">
        <v>140</v>
      </c>
      <c r="I10" s="58" t="s">
        <v>120</v>
      </c>
      <c r="J10" s="76" t="s">
        <v>145</v>
      </c>
      <c r="K10" s="76" t="s">
        <v>142</v>
      </c>
      <c r="L10" s="58" t="s">
        <v>127</v>
      </c>
      <c r="M10" s="58" t="s">
        <v>128</v>
      </c>
      <c r="N10" s="58"/>
      <c r="O10" s="58"/>
      <c r="P10" s="58" t="s">
        <v>147</v>
      </c>
      <c r="Q10" s="58"/>
      <c r="R10" s="76" t="s">
        <v>146</v>
      </c>
      <c r="S10" s="58" t="s">
        <v>138</v>
      </c>
      <c r="T10" s="58" t="s">
        <v>132</v>
      </c>
      <c r="U10" s="57" t="s">
        <v>133</v>
      </c>
      <c r="V10" s="73" t="s">
        <v>139</v>
      </c>
      <c r="W10" s="58" t="s">
        <v>124</v>
      </c>
      <c r="X10" s="59" t="s">
        <v>122</v>
      </c>
      <c r="Y10" s="60"/>
      <c r="Z10" s="57" t="s">
        <v>138</v>
      </c>
      <c r="AA10" s="49" t="s">
        <v>122</v>
      </c>
      <c r="AB10" s="57"/>
    </row>
    <row r="11" spans="1:28" s="26" customFormat="1" ht="93.75" customHeight="1">
      <c r="A11" s="23"/>
      <c r="B11" s="24"/>
      <c r="C11" s="25"/>
      <c r="D11" s="68"/>
      <c r="E11" s="68"/>
      <c r="F11" s="71"/>
      <c r="G11" s="68"/>
      <c r="H11" s="71"/>
      <c r="I11" s="69"/>
      <c r="J11" s="77"/>
      <c r="K11" s="77"/>
      <c r="L11" s="58"/>
      <c r="M11" s="58" t="s">
        <v>130</v>
      </c>
      <c r="N11" s="58" t="s">
        <v>131</v>
      </c>
      <c r="O11" s="58" t="s">
        <v>129</v>
      </c>
      <c r="P11" s="58" t="s">
        <v>149</v>
      </c>
      <c r="Q11" s="54" t="s">
        <v>150</v>
      </c>
      <c r="R11" s="78"/>
      <c r="S11" s="58"/>
      <c r="T11" s="58"/>
      <c r="U11" s="57"/>
      <c r="V11" s="74"/>
      <c r="W11" s="58"/>
      <c r="X11" s="58" t="s">
        <v>134</v>
      </c>
      <c r="Y11" s="61" t="s">
        <v>135</v>
      </c>
      <c r="Z11" s="57"/>
      <c r="AA11" s="73" t="s">
        <v>134</v>
      </c>
      <c r="AB11" s="57"/>
    </row>
    <row r="12" spans="1:28" s="26" customFormat="1" ht="125.25" customHeight="1">
      <c r="A12" s="23"/>
      <c r="B12" s="24"/>
      <c r="C12" s="25"/>
      <c r="D12" s="68"/>
      <c r="E12" s="68"/>
      <c r="F12" s="72"/>
      <c r="G12" s="68"/>
      <c r="H12" s="72"/>
      <c r="I12" s="69"/>
      <c r="J12" s="53" t="s">
        <v>144</v>
      </c>
      <c r="K12" s="49" t="s">
        <v>143</v>
      </c>
      <c r="L12" s="49" t="s">
        <v>126</v>
      </c>
      <c r="M12" s="58"/>
      <c r="N12" s="58"/>
      <c r="O12" s="58"/>
      <c r="P12" s="58"/>
      <c r="Q12" s="54" t="s">
        <v>148</v>
      </c>
      <c r="R12" s="77"/>
      <c r="S12" s="58"/>
      <c r="T12" s="58"/>
      <c r="U12" s="57"/>
      <c r="V12" s="75"/>
      <c r="W12" s="58"/>
      <c r="X12" s="58"/>
      <c r="Y12" s="61"/>
      <c r="Z12" s="57"/>
      <c r="AA12" s="75"/>
      <c r="AB12" s="57"/>
    </row>
    <row r="13" spans="1:40" s="26" customFormat="1" ht="13.5" customHeight="1">
      <c r="A13" s="23"/>
      <c r="B13" s="24"/>
      <c r="C13" s="25"/>
      <c r="D13" s="48">
        <v>1</v>
      </c>
      <c r="E13" s="48">
        <v>2</v>
      </c>
      <c r="F13" s="48">
        <v>3</v>
      </c>
      <c r="G13" s="48">
        <v>4</v>
      </c>
      <c r="H13" s="48">
        <v>5</v>
      </c>
      <c r="I13" s="48">
        <v>6</v>
      </c>
      <c r="J13" s="48">
        <v>7</v>
      </c>
      <c r="K13" s="48">
        <v>8</v>
      </c>
      <c r="L13" s="48">
        <v>9</v>
      </c>
      <c r="M13" s="48">
        <v>10</v>
      </c>
      <c r="N13" s="48">
        <v>11</v>
      </c>
      <c r="O13" s="48">
        <v>12</v>
      </c>
      <c r="P13" s="48">
        <v>13</v>
      </c>
      <c r="Q13" s="48">
        <v>14</v>
      </c>
      <c r="R13" s="48">
        <v>15</v>
      </c>
      <c r="S13" s="48">
        <v>16</v>
      </c>
      <c r="T13" s="48">
        <v>17</v>
      </c>
      <c r="U13" s="48">
        <v>18</v>
      </c>
      <c r="V13" s="48">
        <v>19</v>
      </c>
      <c r="W13" s="48">
        <v>20</v>
      </c>
      <c r="X13" s="48">
        <v>21</v>
      </c>
      <c r="Y13" s="48">
        <v>22</v>
      </c>
      <c r="Z13" s="48">
        <v>23</v>
      </c>
      <c r="AA13" s="48">
        <v>24</v>
      </c>
      <c r="AB13" s="48">
        <v>25</v>
      </c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</row>
    <row r="14" spans="1:28" ht="15" customHeight="1">
      <c r="A14" s="11" t="s">
        <v>1</v>
      </c>
      <c r="B14" s="1" t="s">
        <v>0</v>
      </c>
      <c r="C14" s="21">
        <v>0</v>
      </c>
      <c r="D14" s="38" t="s">
        <v>41</v>
      </c>
      <c r="E14" s="39" t="s">
        <v>42</v>
      </c>
      <c r="F14" s="43">
        <v>-5000000</v>
      </c>
      <c r="G14" s="43">
        <v>-15000000</v>
      </c>
      <c r="H14" s="43"/>
      <c r="I14" s="43"/>
      <c r="J14" s="43"/>
      <c r="K14" s="43"/>
      <c r="L14" s="43"/>
      <c r="M14" s="43">
        <v>-98088</v>
      </c>
      <c r="N14" s="43">
        <v>-1761</v>
      </c>
      <c r="O14" s="43"/>
      <c r="P14" s="43">
        <v>238700</v>
      </c>
      <c r="Q14" s="43">
        <v>238700</v>
      </c>
      <c r="R14" s="43"/>
      <c r="S14" s="43"/>
      <c r="T14" s="43">
        <f>-100000-120000-265000</f>
        <v>-485000</v>
      </c>
      <c r="U14" s="43">
        <f>2705835+1082334</f>
        <v>3788169</v>
      </c>
      <c r="V14" s="43"/>
      <c r="W14" s="43">
        <v>772028</v>
      </c>
      <c r="X14" s="43"/>
      <c r="Y14" s="43"/>
      <c r="Z14" s="43"/>
      <c r="AA14" s="43"/>
      <c r="AB14" s="42">
        <f>SUM(F14:AA14)-Q14</f>
        <v>-15785952</v>
      </c>
    </row>
    <row r="15" spans="1:28" ht="15" customHeight="1">
      <c r="A15" s="12" t="s">
        <v>3</v>
      </c>
      <c r="B15" s="1" t="s">
        <v>0</v>
      </c>
      <c r="C15" s="21">
        <v>0</v>
      </c>
      <c r="D15" s="38" t="s">
        <v>43</v>
      </c>
      <c r="E15" s="39" t="s">
        <v>44</v>
      </c>
      <c r="F15" s="43">
        <v>-5000000</v>
      </c>
      <c r="G15" s="43">
        <v>370000</v>
      </c>
      <c r="H15" s="43"/>
      <c r="I15" s="43"/>
      <c r="J15" s="43"/>
      <c r="K15" s="43"/>
      <c r="L15" s="43"/>
      <c r="M15" s="43">
        <v>11657</v>
      </c>
      <c r="N15" s="43">
        <v>5991</v>
      </c>
      <c r="O15" s="43"/>
      <c r="P15" s="43"/>
      <c r="Q15" s="43"/>
      <c r="R15" s="43"/>
      <c r="S15" s="43">
        <v>-742159</v>
      </c>
      <c r="T15" s="43">
        <v>-50000</v>
      </c>
      <c r="U15" s="43">
        <f>721556+360778</f>
        <v>1082334</v>
      </c>
      <c r="V15" s="43"/>
      <c r="W15" s="43">
        <v>1211315</v>
      </c>
      <c r="X15" s="43"/>
      <c r="Y15" s="43"/>
      <c r="Z15" s="43">
        <v>742159</v>
      </c>
      <c r="AA15" s="43"/>
      <c r="AB15" s="42">
        <f aca="true" t="shared" si="0" ref="AB15:AB70">SUM(F15:AA15)-Q15</f>
        <v>-2368703</v>
      </c>
    </row>
    <row r="16" spans="1:28" ht="15" customHeight="1">
      <c r="A16" s="10" t="s">
        <v>5</v>
      </c>
      <c r="B16" s="1" t="s">
        <v>0</v>
      </c>
      <c r="C16" s="21">
        <v>0</v>
      </c>
      <c r="D16" s="38" t="s">
        <v>45</v>
      </c>
      <c r="E16" s="39" t="s">
        <v>46</v>
      </c>
      <c r="F16" s="43"/>
      <c r="G16" s="43">
        <v>1200000</v>
      </c>
      <c r="H16" s="43"/>
      <c r="I16" s="43"/>
      <c r="J16" s="43"/>
      <c r="K16" s="43"/>
      <c r="L16" s="43"/>
      <c r="M16" s="43">
        <v>-47129</v>
      </c>
      <c r="N16" s="43">
        <v>-15418</v>
      </c>
      <c r="O16" s="43"/>
      <c r="P16" s="43"/>
      <c r="Q16" s="43"/>
      <c r="R16" s="43"/>
      <c r="S16" s="43"/>
      <c r="T16" s="43"/>
      <c r="U16" s="43">
        <f>360778+360778</f>
        <v>721556</v>
      </c>
      <c r="V16" s="43"/>
      <c r="W16" s="43">
        <v>1038286</v>
      </c>
      <c r="X16" s="43"/>
      <c r="Y16" s="43"/>
      <c r="Z16" s="43"/>
      <c r="AA16" s="43"/>
      <c r="AB16" s="42">
        <f t="shared" si="0"/>
        <v>2897295</v>
      </c>
    </row>
    <row r="17" spans="1:28" ht="15" customHeight="1">
      <c r="A17" s="10" t="s">
        <v>4</v>
      </c>
      <c r="B17" s="1" t="s">
        <v>0</v>
      </c>
      <c r="C17" s="21">
        <v>0</v>
      </c>
      <c r="D17" s="38" t="s">
        <v>47</v>
      </c>
      <c r="E17" s="39" t="s">
        <v>48</v>
      </c>
      <c r="F17" s="43"/>
      <c r="G17" s="43">
        <v>-441100</v>
      </c>
      <c r="H17" s="43"/>
      <c r="I17" s="43"/>
      <c r="J17" s="43"/>
      <c r="K17" s="43"/>
      <c r="L17" s="43"/>
      <c r="M17" s="43">
        <v>2498</v>
      </c>
      <c r="N17" s="43">
        <v>0</v>
      </c>
      <c r="O17" s="43"/>
      <c r="P17" s="43"/>
      <c r="Q17" s="43"/>
      <c r="R17" s="43"/>
      <c r="S17" s="43"/>
      <c r="T17" s="43"/>
      <c r="U17" s="43">
        <v>360778</v>
      </c>
      <c r="V17" s="43"/>
      <c r="W17" s="43"/>
      <c r="X17" s="43">
        <f>-130248.78-9708.01</f>
        <v>-139956.79</v>
      </c>
      <c r="Y17" s="43"/>
      <c r="Z17" s="43"/>
      <c r="AA17" s="43"/>
      <c r="AB17" s="42">
        <f t="shared" si="0"/>
        <v>-217780.79</v>
      </c>
    </row>
    <row r="18" spans="1:28" ht="18" customHeight="1">
      <c r="A18" s="13" t="s">
        <v>7</v>
      </c>
      <c r="B18" s="2" t="s">
        <v>0</v>
      </c>
      <c r="C18" s="21">
        <v>0</v>
      </c>
      <c r="D18" s="27"/>
      <c r="E18" s="29" t="s">
        <v>9</v>
      </c>
      <c r="F18" s="42">
        <f aca="true" t="shared" si="1" ref="F18:AA18">SUM(F14:F17)</f>
        <v>-10000000</v>
      </c>
      <c r="G18" s="42">
        <f t="shared" si="1"/>
        <v>-13871100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-131062</v>
      </c>
      <c r="N18" s="42">
        <f t="shared" si="1"/>
        <v>-11188</v>
      </c>
      <c r="O18" s="42">
        <f t="shared" si="1"/>
        <v>0</v>
      </c>
      <c r="P18" s="42">
        <f t="shared" si="1"/>
        <v>238700</v>
      </c>
      <c r="Q18" s="42">
        <f t="shared" si="1"/>
        <v>238700</v>
      </c>
      <c r="R18" s="42">
        <f t="shared" si="1"/>
        <v>0</v>
      </c>
      <c r="S18" s="42">
        <f t="shared" si="1"/>
        <v>-742159</v>
      </c>
      <c r="T18" s="42">
        <f t="shared" si="1"/>
        <v>-535000</v>
      </c>
      <c r="U18" s="42">
        <f t="shared" si="1"/>
        <v>5952837</v>
      </c>
      <c r="V18" s="42">
        <f t="shared" si="1"/>
        <v>0</v>
      </c>
      <c r="W18" s="42">
        <f t="shared" si="1"/>
        <v>3021629</v>
      </c>
      <c r="X18" s="42">
        <f t="shared" si="1"/>
        <v>-139956.79</v>
      </c>
      <c r="Y18" s="42"/>
      <c r="Z18" s="42">
        <f t="shared" si="1"/>
        <v>742159</v>
      </c>
      <c r="AA18" s="42">
        <f t="shared" si="1"/>
        <v>0</v>
      </c>
      <c r="AB18" s="42">
        <f t="shared" si="0"/>
        <v>-15475140.79</v>
      </c>
    </row>
    <row r="19" spans="1:28" ht="15" customHeight="1">
      <c r="A19" s="13"/>
      <c r="B19" s="2"/>
      <c r="C19" s="21"/>
      <c r="D19" s="38" t="s">
        <v>49</v>
      </c>
      <c r="E19" s="39" t="s">
        <v>50</v>
      </c>
      <c r="F19" s="43">
        <v>21000000</v>
      </c>
      <c r="G19" s="43">
        <v>-512600</v>
      </c>
      <c r="H19" s="43">
        <v>-800000</v>
      </c>
      <c r="I19" s="43"/>
      <c r="J19" s="43"/>
      <c r="K19" s="43"/>
      <c r="L19" s="43"/>
      <c r="M19" s="43">
        <v>-65612</v>
      </c>
      <c r="N19" s="43">
        <v>13920</v>
      </c>
      <c r="O19" s="43"/>
      <c r="P19" s="43">
        <v>366300</v>
      </c>
      <c r="Q19" s="43">
        <v>98200</v>
      </c>
      <c r="R19" s="43"/>
      <c r="S19" s="43"/>
      <c r="T19" s="43">
        <v>-57000</v>
      </c>
      <c r="U19" s="43">
        <f>1082334+360778</f>
        <v>1443112</v>
      </c>
      <c r="V19" s="43"/>
      <c r="W19" s="43"/>
      <c r="X19" s="43"/>
      <c r="Y19" s="43"/>
      <c r="Z19" s="43"/>
      <c r="AA19" s="43"/>
      <c r="AB19" s="42">
        <f t="shared" si="0"/>
        <v>21388120</v>
      </c>
    </row>
    <row r="20" spans="1:28" ht="15" customHeight="1">
      <c r="A20" s="13"/>
      <c r="B20" s="2"/>
      <c r="C20" s="21"/>
      <c r="D20" s="38" t="s">
        <v>51</v>
      </c>
      <c r="E20" s="39" t="s">
        <v>52</v>
      </c>
      <c r="F20" s="43">
        <v>7000000</v>
      </c>
      <c r="G20" s="43">
        <v>263700</v>
      </c>
      <c r="H20" s="43"/>
      <c r="I20" s="43"/>
      <c r="J20" s="43"/>
      <c r="K20" s="43"/>
      <c r="L20" s="43">
        <f>150000+849887+29413</f>
        <v>1029300</v>
      </c>
      <c r="M20" s="43">
        <v>-64779</v>
      </c>
      <c r="N20" s="43">
        <v>-15418</v>
      </c>
      <c r="O20" s="43">
        <v>-200000</v>
      </c>
      <c r="P20" s="43">
        <v>402700</v>
      </c>
      <c r="Q20" s="43">
        <v>54700</v>
      </c>
      <c r="R20" s="43"/>
      <c r="S20" s="43"/>
      <c r="T20" s="43">
        <v>-2000</v>
      </c>
      <c r="U20" s="43">
        <f>1082334+360778</f>
        <v>1443112</v>
      </c>
      <c r="V20" s="43">
        <v>826700</v>
      </c>
      <c r="W20" s="43"/>
      <c r="X20" s="43"/>
      <c r="Y20" s="43"/>
      <c r="Z20" s="43"/>
      <c r="AA20" s="43"/>
      <c r="AB20" s="42">
        <f t="shared" si="0"/>
        <v>10683315</v>
      </c>
    </row>
    <row r="21" spans="1:28" ht="15" customHeight="1">
      <c r="A21" s="13"/>
      <c r="B21" s="2"/>
      <c r="C21" s="21"/>
      <c r="D21" s="38" t="s">
        <v>53</v>
      </c>
      <c r="E21" s="39" t="s">
        <v>54</v>
      </c>
      <c r="F21" s="43">
        <v>-2750000</v>
      </c>
      <c r="G21" s="43">
        <v>-1547600</v>
      </c>
      <c r="H21" s="43"/>
      <c r="I21" s="43"/>
      <c r="J21" s="43">
        <v>1301600</v>
      </c>
      <c r="K21" s="43"/>
      <c r="L21" s="43"/>
      <c r="M21" s="43">
        <v>-57120</v>
      </c>
      <c r="N21" s="43">
        <v>1234</v>
      </c>
      <c r="O21" s="43"/>
      <c r="P21" s="43">
        <v>912600</v>
      </c>
      <c r="Q21" s="43"/>
      <c r="R21" s="43"/>
      <c r="S21" s="43"/>
      <c r="T21" s="43">
        <v>-165000</v>
      </c>
      <c r="U21" s="43">
        <f>721556+360778</f>
        <v>1082334</v>
      </c>
      <c r="V21" s="43"/>
      <c r="W21" s="43"/>
      <c r="X21" s="43"/>
      <c r="Y21" s="43"/>
      <c r="Z21" s="43"/>
      <c r="AA21" s="43"/>
      <c r="AB21" s="42">
        <f t="shared" si="0"/>
        <v>-1221952</v>
      </c>
    </row>
    <row r="22" spans="1:28" ht="15" customHeight="1">
      <c r="A22" s="13"/>
      <c r="B22" s="2"/>
      <c r="C22" s="21"/>
      <c r="D22" s="38" t="s">
        <v>55</v>
      </c>
      <c r="E22" s="39" t="s">
        <v>56</v>
      </c>
      <c r="F22" s="43">
        <v>-1500000</v>
      </c>
      <c r="G22" s="43">
        <v>-741200</v>
      </c>
      <c r="H22" s="43"/>
      <c r="I22" s="43"/>
      <c r="J22" s="43"/>
      <c r="K22" s="43"/>
      <c r="L22" s="43"/>
      <c r="M22" s="43">
        <v>0</v>
      </c>
      <c r="N22" s="43">
        <v>0</v>
      </c>
      <c r="O22" s="43"/>
      <c r="P22" s="43">
        <v>211300</v>
      </c>
      <c r="Q22" s="43">
        <v>7800</v>
      </c>
      <c r="R22" s="43"/>
      <c r="S22" s="43"/>
      <c r="T22" s="43"/>
      <c r="U22" s="43">
        <v>360778</v>
      </c>
      <c r="V22" s="43"/>
      <c r="W22" s="43"/>
      <c r="X22" s="43"/>
      <c r="Y22" s="43"/>
      <c r="Z22" s="43"/>
      <c r="AA22" s="43"/>
      <c r="AB22" s="42">
        <f t="shared" si="0"/>
        <v>-1669122</v>
      </c>
    </row>
    <row r="23" spans="1:28" ht="15" customHeight="1">
      <c r="A23" s="13"/>
      <c r="B23" s="2"/>
      <c r="C23" s="21"/>
      <c r="D23" s="40" t="s">
        <v>57</v>
      </c>
      <c r="E23" s="41" t="s">
        <v>58</v>
      </c>
      <c r="F23" s="43">
        <v>-8000000</v>
      </c>
      <c r="G23" s="43">
        <v>-1548300</v>
      </c>
      <c r="H23" s="43"/>
      <c r="I23" s="43"/>
      <c r="J23" s="43">
        <v>927900</v>
      </c>
      <c r="K23" s="43"/>
      <c r="L23" s="43"/>
      <c r="M23" s="43">
        <v>69776</v>
      </c>
      <c r="N23" s="43">
        <v>0</v>
      </c>
      <c r="O23" s="43"/>
      <c r="P23" s="43">
        <v>2153500</v>
      </c>
      <c r="Q23" s="43">
        <v>57100</v>
      </c>
      <c r="R23" s="43"/>
      <c r="S23" s="43"/>
      <c r="T23" s="43">
        <v>40000</v>
      </c>
      <c r="U23" s="43">
        <f>1443112+360778</f>
        <v>1803890</v>
      </c>
      <c r="V23" s="43">
        <v>326700</v>
      </c>
      <c r="W23" s="43"/>
      <c r="X23" s="43"/>
      <c r="Y23" s="43"/>
      <c r="Z23" s="43"/>
      <c r="AA23" s="43"/>
      <c r="AB23" s="42">
        <f t="shared" si="0"/>
        <v>-4226534</v>
      </c>
    </row>
    <row r="24" spans="1:28" ht="15" customHeight="1">
      <c r="A24" s="13"/>
      <c r="B24" s="2"/>
      <c r="C24" s="21"/>
      <c r="D24" s="38" t="s">
        <v>59</v>
      </c>
      <c r="E24" s="39" t="s">
        <v>60</v>
      </c>
      <c r="F24" s="43">
        <v>1000000</v>
      </c>
      <c r="G24" s="43">
        <v>-700000</v>
      </c>
      <c r="H24" s="43"/>
      <c r="I24" s="43"/>
      <c r="J24" s="43"/>
      <c r="K24" s="43"/>
      <c r="L24" s="43"/>
      <c r="M24" s="43">
        <v>48627</v>
      </c>
      <c r="N24" s="43">
        <v>-17797</v>
      </c>
      <c r="O24" s="43"/>
      <c r="P24" s="43">
        <v>446200</v>
      </c>
      <c r="Q24" s="43">
        <v>354800</v>
      </c>
      <c r="R24" s="43"/>
      <c r="S24" s="43"/>
      <c r="T24" s="43">
        <v>-3000</v>
      </c>
      <c r="U24" s="43">
        <f>360778+360778</f>
        <v>721556</v>
      </c>
      <c r="V24" s="43"/>
      <c r="W24" s="43"/>
      <c r="X24" s="43"/>
      <c r="Y24" s="43"/>
      <c r="Z24" s="43"/>
      <c r="AA24" s="43"/>
      <c r="AB24" s="42">
        <f t="shared" si="0"/>
        <v>1495586</v>
      </c>
    </row>
    <row r="25" spans="1:28" ht="15" customHeight="1">
      <c r="A25" s="13"/>
      <c r="B25" s="2"/>
      <c r="C25" s="21"/>
      <c r="D25" s="38" t="s">
        <v>61</v>
      </c>
      <c r="E25" s="39" t="s">
        <v>62</v>
      </c>
      <c r="F25" s="43">
        <v>-4000000</v>
      </c>
      <c r="G25" s="43">
        <v>200000</v>
      </c>
      <c r="H25" s="43"/>
      <c r="I25" s="43"/>
      <c r="J25" s="43"/>
      <c r="K25" s="43"/>
      <c r="L25" s="43">
        <v>1711071</v>
      </c>
      <c r="M25" s="43">
        <v>-88094</v>
      </c>
      <c r="N25" s="43">
        <v>2996</v>
      </c>
      <c r="O25" s="43"/>
      <c r="P25" s="43">
        <v>271800</v>
      </c>
      <c r="Q25" s="43">
        <v>117000</v>
      </c>
      <c r="R25" s="43"/>
      <c r="S25" s="43"/>
      <c r="T25" s="43">
        <v>45000</v>
      </c>
      <c r="U25" s="43">
        <v>360778</v>
      </c>
      <c r="V25" s="43"/>
      <c r="W25" s="43"/>
      <c r="X25" s="43"/>
      <c r="Y25" s="43"/>
      <c r="Z25" s="43"/>
      <c r="AA25" s="43"/>
      <c r="AB25" s="42">
        <f t="shared" si="0"/>
        <v>-1496449</v>
      </c>
    </row>
    <row r="26" spans="1:28" ht="15" customHeight="1">
      <c r="A26" s="13"/>
      <c r="B26" s="2"/>
      <c r="C26" s="21"/>
      <c r="D26" s="38" t="s">
        <v>63</v>
      </c>
      <c r="E26" s="39" t="s">
        <v>64</v>
      </c>
      <c r="F26" s="43">
        <v>-2000000</v>
      </c>
      <c r="G26" s="43">
        <v>-2000000</v>
      </c>
      <c r="H26" s="43"/>
      <c r="I26" s="43"/>
      <c r="J26" s="43"/>
      <c r="K26" s="43"/>
      <c r="L26" s="43"/>
      <c r="M26" s="43">
        <v>15488</v>
      </c>
      <c r="N26" s="43">
        <v>-9516</v>
      </c>
      <c r="O26" s="43"/>
      <c r="P26" s="43">
        <v>603200</v>
      </c>
      <c r="Q26" s="43">
        <v>277000</v>
      </c>
      <c r="R26" s="43"/>
      <c r="S26" s="43"/>
      <c r="T26" s="43">
        <f>-100000-385000</f>
        <v>-485000</v>
      </c>
      <c r="U26" s="43">
        <f>1443112+360778</f>
        <v>1803890</v>
      </c>
      <c r="V26" s="43"/>
      <c r="W26" s="43"/>
      <c r="X26" s="43"/>
      <c r="Y26" s="43"/>
      <c r="Z26" s="43"/>
      <c r="AA26" s="43"/>
      <c r="AB26" s="42">
        <f t="shared" si="0"/>
        <v>-2071938</v>
      </c>
    </row>
    <row r="27" spans="1:28" ht="15" customHeight="1">
      <c r="A27" s="13"/>
      <c r="B27" s="2"/>
      <c r="C27" s="21"/>
      <c r="D27" s="38" t="s">
        <v>65</v>
      </c>
      <c r="E27" s="39" t="s">
        <v>66</v>
      </c>
      <c r="F27" s="43">
        <v>-4000000</v>
      </c>
      <c r="G27" s="43">
        <v>-900000</v>
      </c>
      <c r="H27" s="43"/>
      <c r="I27" s="43"/>
      <c r="J27" s="43"/>
      <c r="K27" s="43"/>
      <c r="L27" s="43">
        <v>6206450</v>
      </c>
      <c r="M27" s="43">
        <v>-6328</v>
      </c>
      <c r="N27" s="43">
        <v>-2907</v>
      </c>
      <c r="O27" s="43"/>
      <c r="P27" s="43">
        <v>1169800</v>
      </c>
      <c r="Q27" s="43">
        <v>115700</v>
      </c>
      <c r="R27" s="43"/>
      <c r="S27" s="43"/>
      <c r="T27" s="43">
        <v>-66700</v>
      </c>
      <c r="U27" s="43">
        <f>1082334+360778</f>
        <v>1443112</v>
      </c>
      <c r="V27" s="43"/>
      <c r="W27" s="43"/>
      <c r="X27" s="43"/>
      <c r="Y27" s="43"/>
      <c r="Z27" s="43"/>
      <c r="AA27" s="43"/>
      <c r="AB27" s="42">
        <f t="shared" si="0"/>
        <v>3843427</v>
      </c>
    </row>
    <row r="28" spans="1:28" ht="15" customHeight="1">
      <c r="A28" s="13"/>
      <c r="B28" s="2"/>
      <c r="C28" s="21"/>
      <c r="D28" s="38" t="s">
        <v>67</v>
      </c>
      <c r="E28" s="39" t="s">
        <v>68</v>
      </c>
      <c r="F28" s="43">
        <v>500000</v>
      </c>
      <c r="G28" s="43">
        <v>-3000000</v>
      </c>
      <c r="H28" s="43"/>
      <c r="I28" s="43"/>
      <c r="J28" s="43"/>
      <c r="K28" s="43"/>
      <c r="L28" s="43">
        <f>400000+1900000</f>
        <v>2300000</v>
      </c>
      <c r="M28" s="43">
        <v>64614</v>
      </c>
      <c r="N28" s="43">
        <v>0</v>
      </c>
      <c r="O28" s="43"/>
      <c r="P28" s="43">
        <v>506200</v>
      </c>
      <c r="Q28" s="43">
        <v>506200</v>
      </c>
      <c r="R28" s="43">
        <v>580125</v>
      </c>
      <c r="S28" s="43"/>
      <c r="T28" s="43">
        <v>-20000</v>
      </c>
      <c r="U28" s="43">
        <f>1443112+721556</f>
        <v>2164668</v>
      </c>
      <c r="V28" s="43">
        <v>390100</v>
      </c>
      <c r="W28" s="43"/>
      <c r="X28" s="43"/>
      <c r="Y28" s="43"/>
      <c r="Z28" s="43"/>
      <c r="AA28" s="43"/>
      <c r="AB28" s="42">
        <f t="shared" si="0"/>
        <v>3485707</v>
      </c>
    </row>
    <row r="29" spans="1:28" ht="15" customHeight="1">
      <c r="A29" s="13"/>
      <c r="B29" s="2"/>
      <c r="C29" s="21"/>
      <c r="D29" s="38" t="s">
        <v>69</v>
      </c>
      <c r="E29" s="39" t="s">
        <v>70</v>
      </c>
      <c r="F29" s="43">
        <v>2750000</v>
      </c>
      <c r="G29" s="43">
        <v>-4500000</v>
      </c>
      <c r="H29" s="43"/>
      <c r="I29" s="43"/>
      <c r="J29" s="43"/>
      <c r="K29" s="43"/>
      <c r="L29" s="43"/>
      <c r="M29" s="43">
        <v>5662</v>
      </c>
      <c r="N29" s="43">
        <v>0</v>
      </c>
      <c r="O29" s="43"/>
      <c r="P29" s="43">
        <v>798500</v>
      </c>
      <c r="Q29" s="43">
        <v>90000</v>
      </c>
      <c r="R29" s="43"/>
      <c r="S29" s="43"/>
      <c r="T29" s="43">
        <v>-130000</v>
      </c>
      <c r="U29" s="43">
        <f>1082334+360778</f>
        <v>1443112</v>
      </c>
      <c r="V29" s="43"/>
      <c r="W29" s="43"/>
      <c r="X29" s="43"/>
      <c r="Y29" s="43"/>
      <c r="Z29" s="43"/>
      <c r="AA29" s="43"/>
      <c r="AB29" s="42">
        <f t="shared" si="0"/>
        <v>367274</v>
      </c>
    </row>
    <row r="30" spans="1:28" ht="15" customHeight="1">
      <c r="A30" s="13"/>
      <c r="B30" s="2"/>
      <c r="C30" s="21"/>
      <c r="D30" s="38" t="s">
        <v>71</v>
      </c>
      <c r="E30" s="39" t="s">
        <v>72</v>
      </c>
      <c r="F30" s="43"/>
      <c r="G30" s="43">
        <v>-730000</v>
      </c>
      <c r="H30" s="43"/>
      <c r="I30" s="43"/>
      <c r="J30" s="43"/>
      <c r="K30" s="43"/>
      <c r="L30" s="43"/>
      <c r="M30" s="43">
        <v>-21483</v>
      </c>
      <c r="N30" s="43">
        <v>0</v>
      </c>
      <c r="O30" s="43"/>
      <c r="P30" s="43">
        <v>596700</v>
      </c>
      <c r="Q30" s="43">
        <v>281100</v>
      </c>
      <c r="R30" s="43"/>
      <c r="S30" s="43"/>
      <c r="T30" s="43">
        <v>-90000</v>
      </c>
      <c r="U30" s="43">
        <v>360778</v>
      </c>
      <c r="V30" s="43"/>
      <c r="W30" s="43"/>
      <c r="X30" s="43"/>
      <c r="Y30" s="43"/>
      <c r="Z30" s="43"/>
      <c r="AA30" s="43">
        <v>-4559.2</v>
      </c>
      <c r="AB30" s="42">
        <f t="shared" si="0"/>
        <v>111435.79999999999</v>
      </c>
    </row>
    <row r="31" spans="1:28" ht="15" customHeight="1">
      <c r="A31" s="13"/>
      <c r="B31" s="2"/>
      <c r="C31" s="21"/>
      <c r="D31" s="40" t="s">
        <v>73</v>
      </c>
      <c r="E31" s="41" t="s">
        <v>74</v>
      </c>
      <c r="F31" s="43">
        <v>-2000000</v>
      </c>
      <c r="G31" s="43">
        <v>-1120000</v>
      </c>
      <c r="H31" s="43"/>
      <c r="I31" s="43"/>
      <c r="J31" s="43">
        <v>519700</v>
      </c>
      <c r="K31" s="43"/>
      <c r="L31" s="43"/>
      <c r="M31" s="43">
        <v>-6328</v>
      </c>
      <c r="N31" s="43">
        <v>0</v>
      </c>
      <c r="O31" s="43"/>
      <c r="P31" s="43">
        <v>979900</v>
      </c>
      <c r="Q31" s="43">
        <v>173600</v>
      </c>
      <c r="R31" s="43"/>
      <c r="S31" s="43"/>
      <c r="T31" s="43">
        <v>42000</v>
      </c>
      <c r="U31" s="43">
        <v>360778</v>
      </c>
      <c r="V31" s="43"/>
      <c r="W31" s="43"/>
      <c r="X31" s="43"/>
      <c r="Y31" s="43"/>
      <c r="Z31" s="43"/>
      <c r="AA31" s="43"/>
      <c r="AB31" s="42">
        <f t="shared" si="0"/>
        <v>-1223950</v>
      </c>
    </row>
    <row r="32" spans="1:28" ht="15" customHeight="1">
      <c r="A32" s="13">
        <v>10</v>
      </c>
      <c r="B32" s="2" t="s">
        <v>0</v>
      </c>
      <c r="C32" s="21">
        <v>0</v>
      </c>
      <c r="D32" s="38" t="s">
        <v>75</v>
      </c>
      <c r="E32" s="39" t="s">
        <v>76</v>
      </c>
      <c r="F32" s="43">
        <v>-9000000</v>
      </c>
      <c r="G32" s="43">
        <f>-2033700-2006300</f>
        <v>-4040000</v>
      </c>
      <c r="H32" s="43"/>
      <c r="I32" s="43">
        <v>-74620</v>
      </c>
      <c r="J32" s="43"/>
      <c r="K32" s="43"/>
      <c r="L32" s="43"/>
      <c r="M32" s="43">
        <v>1665</v>
      </c>
      <c r="N32" s="43">
        <v>7225</v>
      </c>
      <c r="O32" s="43"/>
      <c r="P32" s="43">
        <v>443100</v>
      </c>
      <c r="Q32" s="43">
        <v>105000</v>
      </c>
      <c r="R32" s="43"/>
      <c r="S32" s="43"/>
      <c r="T32" s="43">
        <v>173000</v>
      </c>
      <c r="U32" s="43">
        <f>3247002+1443112</f>
        <v>4690114</v>
      </c>
      <c r="V32" s="43">
        <v>221700</v>
      </c>
      <c r="W32" s="43">
        <v>776204</v>
      </c>
      <c r="X32" s="43"/>
      <c r="Y32" s="43"/>
      <c r="Z32" s="43"/>
      <c r="AA32" s="43"/>
      <c r="AB32" s="42">
        <f t="shared" si="0"/>
        <v>-6801612</v>
      </c>
    </row>
    <row r="33" spans="1:28" ht="15" customHeight="1">
      <c r="A33" s="13">
        <v>11</v>
      </c>
      <c r="B33" s="2" t="s">
        <v>0</v>
      </c>
      <c r="C33" s="21">
        <v>0</v>
      </c>
      <c r="D33" s="38" t="s">
        <v>77</v>
      </c>
      <c r="E33" s="39" t="s">
        <v>78</v>
      </c>
      <c r="F33" s="43">
        <v>3000000</v>
      </c>
      <c r="G33" s="43">
        <v>-597000</v>
      </c>
      <c r="H33" s="43">
        <v>800000</v>
      </c>
      <c r="I33" s="43"/>
      <c r="J33" s="43"/>
      <c r="K33" s="43"/>
      <c r="L33" s="43"/>
      <c r="M33" s="43">
        <v>19650</v>
      </c>
      <c r="N33" s="43">
        <v>-12511</v>
      </c>
      <c r="O33" s="43"/>
      <c r="P33" s="43">
        <v>1015300</v>
      </c>
      <c r="Q33" s="43">
        <v>23100</v>
      </c>
      <c r="R33" s="43"/>
      <c r="S33" s="43"/>
      <c r="T33" s="43">
        <v>20000</v>
      </c>
      <c r="U33" s="43">
        <f>1082334+360778</f>
        <v>1443112</v>
      </c>
      <c r="V33" s="43"/>
      <c r="W33" s="43"/>
      <c r="X33" s="43"/>
      <c r="Y33" s="43"/>
      <c r="Z33" s="43"/>
      <c r="AA33" s="43"/>
      <c r="AB33" s="42">
        <f t="shared" si="0"/>
        <v>5688551</v>
      </c>
    </row>
    <row r="34" spans="1:28" ht="15" customHeight="1">
      <c r="A34" s="13">
        <v>12</v>
      </c>
      <c r="B34" s="2" t="s">
        <v>0</v>
      </c>
      <c r="C34" s="21">
        <v>0</v>
      </c>
      <c r="D34" s="38" t="s">
        <v>79</v>
      </c>
      <c r="E34" s="39" t="s">
        <v>80</v>
      </c>
      <c r="F34" s="43">
        <v>8000000</v>
      </c>
      <c r="G34" s="43">
        <v>-4500000</v>
      </c>
      <c r="H34" s="43"/>
      <c r="I34" s="43"/>
      <c r="J34" s="43"/>
      <c r="K34" s="43"/>
      <c r="L34" s="43"/>
      <c r="M34" s="43">
        <v>19151</v>
      </c>
      <c r="N34" s="43">
        <v>32951</v>
      </c>
      <c r="O34" s="43"/>
      <c r="P34" s="43">
        <v>2026000</v>
      </c>
      <c r="Q34" s="43"/>
      <c r="R34" s="43"/>
      <c r="S34" s="43"/>
      <c r="T34" s="43">
        <v>-28000</v>
      </c>
      <c r="U34" s="43">
        <f>2525446+1082334</f>
        <v>3607780</v>
      </c>
      <c r="V34" s="43">
        <v>761100</v>
      </c>
      <c r="W34" s="43"/>
      <c r="X34" s="43"/>
      <c r="Y34" s="43"/>
      <c r="Z34" s="43"/>
      <c r="AA34" s="43"/>
      <c r="AB34" s="42">
        <f t="shared" si="0"/>
        <v>9918982</v>
      </c>
    </row>
    <row r="35" spans="1:28" ht="15.75" customHeight="1">
      <c r="A35" s="13"/>
      <c r="B35" s="2"/>
      <c r="C35" s="21"/>
      <c r="D35" s="31"/>
      <c r="E35" s="29" t="s">
        <v>10</v>
      </c>
      <c r="F35" s="42">
        <f aca="true" t="shared" si="2" ref="F35:AB35">SUM(F19:F34)</f>
        <v>10000000</v>
      </c>
      <c r="G35" s="42">
        <f t="shared" si="2"/>
        <v>-25973000</v>
      </c>
      <c r="H35" s="42">
        <f t="shared" si="2"/>
        <v>0</v>
      </c>
      <c r="I35" s="42">
        <f t="shared" si="2"/>
        <v>-74620</v>
      </c>
      <c r="J35" s="42">
        <f t="shared" si="2"/>
        <v>2749200</v>
      </c>
      <c r="K35" s="42">
        <f t="shared" si="2"/>
        <v>0</v>
      </c>
      <c r="L35" s="42">
        <f t="shared" si="2"/>
        <v>11246821</v>
      </c>
      <c r="M35" s="42">
        <f t="shared" si="2"/>
        <v>-65111</v>
      </c>
      <c r="N35" s="42">
        <f t="shared" si="2"/>
        <v>177</v>
      </c>
      <c r="O35" s="42">
        <f t="shared" si="2"/>
        <v>-200000</v>
      </c>
      <c r="P35" s="42">
        <f t="shared" si="2"/>
        <v>12903100</v>
      </c>
      <c r="Q35" s="42">
        <f t="shared" si="2"/>
        <v>2261300</v>
      </c>
      <c r="R35" s="42">
        <f t="shared" si="2"/>
        <v>580125</v>
      </c>
      <c r="S35" s="42">
        <f t="shared" si="2"/>
        <v>0</v>
      </c>
      <c r="T35" s="42">
        <f t="shared" si="2"/>
        <v>-726700</v>
      </c>
      <c r="U35" s="42">
        <f t="shared" si="2"/>
        <v>24532904</v>
      </c>
      <c r="V35" s="42">
        <f t="shared" si="2"/>
        <v>2526300</v>
      </c>
      <c r="W35" s="42">
        <f t="shared" si="2"/>
        <v>776204</v>
      </c>
      <c r="X35" s="42">
        <f t="shared" si="2"/>
        <v>0</v>
      </c>
      <c r="Y35" s="42"/>
      <c r="Z35" s="42">
        <f t="shared" si="2"/>
        <v>0</v>
      </c>
      <c r="AA35" s="42">
        <f t="shared" si="2"/>
        <v>-4559.2</v>
      </c>
      <c r="AB35" s="42">
        <f t="shared" si="2"/>
        <v>38270840.8</v>
      </c>
    </row>
    <row r="36" spans="1:28" ht="17.25" customHeight="1">
      <c r="A36" s="13"/>
      <c r="B36" s="2"/>
      <c r="C36" s="21"/>
      <c r="D36" s="38" t="s">
        <v>13</v>
      </c>
      <c r="E36" s="39" t="s">
        <v>81</v>
      </c>
      <c r="F36" s="45"/>
      <c r="G36" s="45"/>
      <c r="H36" s="45"/>
      <c r="I36" s="43"/>
      <c r="J36" s="43"/>
      <c r="K36" s="43"/>
      <c r="L36" s="43"/>
      <c r="M36" s="43">
        <v>13822</v>
      </c>
      <c r="N36" s="43">
        <v>0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2">
        <f t="shared" si="0"/>
        <v>13822</v>
      </c>
    </row>
    <row r="37" spans="1:28" ht="18" customHeight="1">
      <c r="A37" s="13"/>
      <c r="B37" s="2"/>
      <c r="C37" s="21"/>
      <c r="D37" s="38" t="s">
        <v>14</v>
      </c>
      <c r="E37" s="39" t="s">
        <v>82</v>
      </c>
      <c r="F37" s="45"/>
      <c r="G37" s="45"/>
      <c r="H37" s="45"/>
      <c r="I37" s="43"/>
      <c r="J37" s="43"/>
      <c r="K37" s="43"/>
      <c r="L37" s="43"/>
      <c r="M37" s="43">
        <v>-166</v>
      </c>
      <c r="N37" s="43">
        <v>1233</v>
      </c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2">
        <f t="shared" si="0"/>
        <v>1067</v>
      </c>
    </row>
    <row r="38" spans="1:28" ht="18" customHeight="1">
      <c r="A38" s="12">
        <v>13</v>
      </c>
      <c r="B38" s="2" t="s">
        <v>0</v>
      </c>
      <c r="C38" s="21">
        <v>0</v>
      </c>
      <c r="D38" s="38" t="s">
        <v>15</v>
      </c>
      <c r="E38" s="39" t="s">
        <v>83</v>
      </c>
      <c r="F38" s="45"/>
      <c r="G38" s="45"/>
      <c r="H38" s="45"/>
      <c r="I38" s="43">
        <v>82860</v>
      </c>
      <c r="J38" s="43"/>
      <c r="K38" s="43"/>
      <c r="L38" s="43"/>
      <c r="M38" s="43">
        <v>-19151</v>
      </c>
      <c r="N38" s="43">
        <v>0</v>
      </c>
      <c r="O38" s="43"/>
      <c r="P38" s="43">
        <v>89600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2">
        <f t="shared" si="0"/>
        <v>153309</v>
      </c>
    </row>
    <row r="39" spans="1:32" s="14" customFormat="1" ht="14.25" customHeight="1">
      <c r="A39" s="5"/>
      <c r="B39" s="7"/>
      <c r="C39" s="7"/>
      <c r="D39" s="38" t="s">
        <v>16</v>
      </c>
      <c r="E39" s="39" t="s">
        <v>84</v>
      </c>
      <c r="F39" s="45"/>
      <c r="G39" s="45"/>
      <c r="H39" s="45"/>
      <c r="I39" s="43"/>
      <c r="J39" s="43"/>
      <c r="K39" s="43"/>
      <c r="L39" s="43">
        <v>38800</v>
      </c>
      <c r="M39" s="43">
        <v>22648</v>
      </c>
      <c r="N39" s="43">
        <v>2995</v>
      </c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2">
        <f t="shared" si="0"/>
        <v>64443</v>
      </c>
      <c r="AC39" s="6"/>
      <c r="AD39" s="6"/>
      <c r="AE39" s="6"/>
      <c r="AF39" s="6"/>
    </row>
    <row r="40" spans="1:28" ht="15">
      <c r="A40" s="8"/>
      <c r="B40" s="15"/>
      <c r="C40" s="15"/>
      <c r="D40" s="38" t="s">
        <v>17</v>
      </c>
      <c r="E40" s="39" t="s">
        <v>85</v>
      </c>
      <c r="F40" s="45"/>
      <c r="G40" s="45"/>
      <c r="H40" s="45"/>
      <c r="I40" s="43"/>
      <c r="J40" s="43"/>
      <c r="K40" s="43"/>
      <c r="L40" s="43"/>
      <c r="M40" s="43">
        <v>-6328</v>
      </c>
      <c r="N40" s="43">
        <v>0</v>
      </c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2">
        <f t="shared" si="0"/>
        <v>-6328</v>
      </c>
    </row>
    <row r="41" spans="1:32" s="16" customFormat="1" ht="15">
      <c r="A41" s="17"/>
      <c r="B41" s="18"/>
      <c r="C41" s="18"/>
      <c r="D41" s="38" t="s">
        <v>20</v>
      </c>
      <c r="E41" s="39" t="s">
        <v>86</v>
      </c>
      <c r="F41" s="45"/>
      <c r="G41" s="45"/>
      <c r="H41" s="45"/>
      <c r="I41" s="43"/>
      <c r="J41" s="43"/>
      <c r="K41" s="43"/>
      <c r="L41" s="43"/>
      <c r="M41" s="43">
        <v>3663</v>
      </c>
      <c r="N41" s="43">
        <v>2995</v>
      </c>
      <c r="O41" s="43"/>
      <c r="P41" s="43"/>
      <c r="Q41" s="43"/>
      <c r="R41" s="43"/>
      <c r="S41" s="43"/>
      <c r="T41" s="43"/>
      <c r="U41" s="43"/>
      <c r="V41" s="43"/>
      <c r="W41" s="43">
        <v>948557</v>
      </c>
      <c r="X41" s="43"/>
      <c r="Y41" s="43"/>
      <c r="Z41" s="43"/>
      <c r="AA41" s="43"/>
      <c r="AB41" s="42">
        <f t="shared" si="0"/>
        <v>955215</v>
      </c>
      <c r="AC41" s="6"/>
      <c r="AD41" s="6"/>
      <c r="AE41" s="6"/>
      <c r="AF41" s="6"/>
    </row>
    <row r="42" spans="1:32" s="16" customFormat="1" ht="18.75" customHeight="1">
      <c r="A42" s="17"/>
      <c r="B42" s="18"/>
      <c r="C42" s="18"/>
      <c r="D42" s="38" t="s">
        <v>21</v>
      </c>
      <c r="E42" s="39" t="s">
        <v>87</v>
      </c>
      <c r="F42" s="45"/>
      <c r="G42" s="45"/>
      <c r="H42" s="45"/>
      <c r="I42" s="43"/>
      <c r="J42" s="43"/>
      <c r="K42" s="43"/>
      <c r="L42" s="43"/>
      <c r="M42" s="43">
        <v>9992</v>
      </c>
      <c r="N42" s="43">
        <v>0</v>
      </c>
      <c r="O42" s="43"/>
      <c r="P42" s="43"/>
      <c r="Q42" s="43"/>
      <c r="R42" s="43"/>
      <c r="S42" s="43"/>
      <c r="T42" s="43"/>
      <c r="U42" s="43"/>
      <c r="V42" s="43"/>
      <c r="W42" s="43">
        <v>746510</v>
      </c>
      <c r="X42" s="43"/>
      <c r="Y42" s="43"/>
      <c r="Z42" s="43"/>
      <c r="AA42" s="43"/>
      <c r="AB42" s="42">
        <f t="shared" si="0"/>
        <v>756502</v>
      </c>
      <c r="AC42" s="6"/>
      <c r="AD42" s="6"/>
      <c r="AE42" s="6"/>
      <c r="AF42" s="6"/>
    </row>
    <row r="43" spans="1:32" s="16" customFormat="1" ht="15">
      <c r="A43" s="17"/>
      <c r="B43" s="18"/>
      <c r="C43" s="18"/>
      <c r="D43" s="38" t="s">
        <v>22</v>
      </c>
      <c r="E43" s="39" t="s">
        <v>88</v>
      </c>
      <c r="F43" s="45"/>
      <c r="G43" s="45"/>
      <c r="H43" s="45"/>
      <c r="I43" s="43"/>
      <c r="J43" s="43"/>
      <c r="K43" s="43"/>
      <c r="L43" s="43"/>
      <c r="M43" s="43">
        <v>2498</v>
      </c>
      <c r="N43" s="43">
        <v>0</v>
      </c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2">
        <f t="shared" si="0"/>
        <v>2498</v>
      </c>
      <c r="AC43" s="6"/>
      <c r="AD43" s="6"/>
      <c r="AE43" s="6"/>
      <c r="AF43" s="6"/>
    </row>
    <row r="44" spans="1:32" s="16" customFormat="1" ht="15">
      <c r="A44" s="17"/>
      <c r="B44" s="18"/>
      <c r="C44" s="18"/>
      <c r="D44" s="38" t="s">
        <v>23</v>
      </c>
      <c r="E44" s="39" t="s">
        <v>89</v>
      </c>
      <c r="F44" s="45"/>
      <c r="G44" s="45"/>
      <c r="H44" s="45"/>
      <c r="I44" s="43"/>
      <c r="J44" s="43"/>
      <c r="K44" s="43"/>
      <c r="L44" s="43">
        <v>500000</v>
      </c>
      <c r="M44" s="43">
        <v>-30974</v>
      </c>
      <c r="N44" s="43">
        <v>-1762</v>
      </c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2">
        <f t="shared" si="0"/>
        <v>467264</v>
      </c>
      <c r="AC44" s="6"/>
      <c r="AD44" s="6"/>
      <c r="AE44" s="6"/>
      <c r="AF44" s="6"/>
    </row>
    <row r="45" spans="1:28" ht="17.25" customHeight="1">
      <c r="A45" s="8"/>
      <c r="B45" s="15"/>
      <c r="C45" s="15"/>
      <c r="D45" s="38" t="s">
        <v>24</v>
      </c>
      <c r="E45" s="39" t="s">
        <v>90</v>
      </c>
      <c r="F45" s="45"/>
      <c r="G45" s="45"/>
      <c r="H45" s="45"/>
      <c r="I45" s="43"/>
      <c r="J45" s="43"/>
      <c r="K45" s="43"/>
      <c r="L45" s="43">
        <v>1027924</v>
      </c>
      <c r="M45" s="43">
        <v>1165</v>
      </c>
      <c r="N45" s="43">
        <v>0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2">
        <f t="shared" si="0"/>
        <v>1029089</v>
      </c>
    </row>
    <row r="46" spans="1:28" ht="18" customHeight="1">
      <c r="A46" s="8"/>
      <c r="B46" s="15"/>
      <c r="C46" s="15"/>
      <c r="D46" s="38" t="s">
        <v>25</v>
      </c>
      <c r="E46" s="39" t="s">
        <v>91</v>
      </c>
      <c r="F46" s="45"/>
      <c r="G46" s="45"/>
      <c r="H46" s="45"/>
      <c r="I46" s="43"/>
      <c r="J46" s="43"/>
      <c r="K46" s="43"/>
      <c r="L46" s="43"/>
      <c r="M46" s="43">
        <v>8160</v>
      </c>
      <c r="N46" s="43">
        <v>0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2">
        <f t="shared" si="0"/>
        <v>8160</v>
      </c>
    </row>
    <row r="47" spans="1:28" ht="15.75" customHeight="1">
      <c r="A47" s="8"/>
      <c r="B47" s="15"/>
      <c r="C47" s="15"/>
      <c r="D47" s="38" t="s">
        <v>26</v>
      </c>
      <c r="E47" s="39" t="s">
        <v>92</v>
      </c>
      <c r="F47" s="45"/>
      <c r="G47" s="45"/>
      <c r="H47" s="45"/>
      <c r="I47" s="43"/>
      <c r="J47" s="43"/>
      <c r="K47" s="43"/>
      <c r="L47" s="43">
        <v>568100</v>
      </c>
      <c r="M47" s="43">
        <v>22648</v>
      </c>
      <c r="N47" s="43">
        <v>-5375</v>
      </c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2"/>
      <c r="AA47" s="42"/>
      <c r="AB47" s="42">
        <f t="shared" si="0"/>
        <v>585373</v>
      </c>
    </row>
    <row r="48" spans="1:28" ht="17.25" customHeight="1">
      <c r="A48" s="8"/>
      <c r="B48" s="15"/>
      <c r="C48" s="15"/>
      <c r="D48" s="38" t="s">
        <v>27</v>
      </c>
      <c r="E48" s="39" t="s">
        <v>93</v>
      </c>
      <c r="F48" s="45"/>
      <c r="G48" s="45"/>
      <c r="H48" s="45"/>
      <c r="I48" s="43"/>
      <c r="J48" s="43"/>
      <c r="K48" s="43"/>
      <c r="L48" s="43">
        <v>32550</v>
      </c>
      <c r="M48" s="43">
        <v>0</v>
      </c>
      <c r="N48" s="43">
        <v>0</v>
      </c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2"/>
      <c r="AA48" s="42"/>
      <c r="AB48" s="42">
        <f t="shared" si="0"/>
        <v>32550</v>
      </c>
    </row>
    <row r="49" spans="1:28" ht="19.5" customHeight="1">
      <c r="A49" s="8"/>
      <c r="B49" s="15"/>
      <c r="C49" s="15"/>
      <c r="D49" s="38" t="s">
        <v>28</v>
      </c>
      <c r="E49" s="39" t="s">
        <v>94</v>
      </c>
      <c r="F49" s="45"/>
      <c r="G49" s="45"/>
      <c r="H49" s="45"/>
      <c r="I49" s="43"/>
      <c r="J49" s="43"/>
      <c r="K49" s="43"/>
      <c r="L49" s="43"/>
      <c r="M49" s="43">
        <v>-6328</v>
      </c>
      <c r="N49" s="43">
        <v>0</v>
      </c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2">
        <f t="shared" si="0"/>
        <v>-6328</v>
      </c>
    </row>
    <row r="50" spans="1:28" ht="18.75" customHeight="1">
      <c r="A50" s="8"/>
      <c r="B50" s="15"/>
      <c r="C50" s="15"/>
      <c r="D50" s="38" t="s">
        <v>29</v>
      </c>
      <c r="E50" s="39" t="s">
        <v>95</v>
      </c>
      <c r="F50" s="45"/>
      <c r="G50" s="45"/>
      <c r="H50" s="45"/>
      <c r="I50" s="43"/>
      <c r="J50" s="43">
        <v>1900000</v>
      </c>
      <c r="K50" s="43"/>
      <c r="L50" s="43"/>
      <c r="M50" s="43">
        <v>-32307</v>
      </c>
      <c r="N50" s="43">
        <v>-4757</v>
      </c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2">
        <f t="shared" si="0"/>
        <v>1862936</v>
      </c>
    </row>
    <row r="51" spans="1:28" ht="15">
      <c r="A51" s="8"/>
      <c r="B51" s="15"/>
      <c r="C51" s="15"/>
      <c r="D51" s="38" t="s">
        <v>30</v>
      </c>
      <c r="E51" s="39" t="s">
        <v>96</v>
      </c>
      <c r="F51" s="45"/>
      <c r="G51" s="45"/>
      <c r="H51" s="45"/>
      <c r="I51" s="43"/>
      <c r="J51" s="43"/>
      <c r="K51" s="43"/>
      <c r="L51" s="43"/>
      <c r="M51" s="43">
        <v>0</v>
      </c>
      <c r="N51" s="43">
        <v>0</v>
      </c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2">
        <f t="shared" si="0"/>
        <v>0</v>
      </c>
    </row>
    <row r="52" spans="1:28" ht="15">
      <c r="A52" s="8"/>
      <c r="B52" s="15"/>
      <c r="C52" s="15"/>
      <c r="D52" s="38" t="s">
        <v>31</v>
      </c>
      <c r="E52" s="39" t="s">
        <v>97</v>
      </c>
      <c r="F52" s="45"/>
      <c r="G52" s="45"/>
      <c r="H52" s="45"/>
      <c r="I52" s="43"/>
      <c r="J52" s="43"/>
      <c r="K52" s="43"/>
      <c r="L52" s="43">
        <f>354000+250000</f>
        <v>604000</v>
      </c>
      <c r="M52" s="43">
        <v>14400</v>
      </c>
      <c r="N52" s="43">
        <v>0</v>
      </c>
      <c r="O52" s="43"/>
      <c r="P52" s="43">
        <v>85300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2">
        <f t="shared" si="0"/>
        <v>703700</v>
      </c>
    </row>
    <row r="53" spans="1:28" ht="15">
      <c r="A53" s="8"/>
      <c r="B53" s="15"/>
      <c r="C53" s="15"/>
      <c r="D53" s="38" t="s">
        <v>32</v>
      </c>
      <c r="E53" s="39" t="s">
        <v>98</v>
      </c>
      <c r="F53" s="45"/>
      <c r="G53" s="45"/>
      <c r="H53" s="45"/>
      <c r="I53" s="43"/>
      <c r="J53" s="43"/>
      <c r="K53" s="43"/>
      <c r="L53" s="43">
        <v>206000</v>
      </c>
      <c r="M53" s="43">
        <v>24567</v>
      </c>
      <c r="N53" s="43">
        <v>0</v>
      </c>
      <c r="O53" s="43"/>
      <c r="P53" s="43">
        <v>69300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2">
        <f t="shared" si="0"/>
        <v>299867</v>
      </c>
    </row>
    <row r="54" spans="1:28" ht="15">
      <c r="A54" s="8"/>
      <c r="B54" s="15"/>
      <c r="C54" s="15"/>
      <c r="D54" s="38" t="s">
        <v>33</v>
      </c>
      <c r="E54" s="39" t="s">
        <v>99</v>
      </c>
      <c r="F54" s="45"/>
      <c r="G54" s="45"/>
      <c r="H54" s="45"/>
      <c r="I54" s="43"/>
      <c r="J54" s="43"/>
      <c r="K54" s="43"/>
      <c r="L54" s="43">
        <v>44117</v>
      </c>
      <c r="M54" s="43">
        <v>-15320</v>
      </c>
      <c r="N54" s="43">
        <v>0</v>
      </c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2">
        <f t="shared" si="0"/>
        <v>28797</v>
      </c>
    </row>
    <row r="55" spans="1:28" ht="15">
      <c r="A55" s="8"/>
      <c r="B55" s="15"/>
      <c r="C55" s="15"/>
      <c r="D55" s="38" t="s">
        <v>34</v>
      </c>
      <c r="E55" s="39" t="s">
        <v>100</v>
      </c>
      <c r="F55" s="45"/>
      <c r="G55" s="45"/>
      <c r="H55" s="45"/>
      <c r="I55" s="43"/>
      <c r="J55" s="43"/>
      <c r="K55" s="43"/>
      <c r="L55" s="43"/>
      <c r="M55" s="43">
        <v>4996</v>
      </c>
      <c r="N55" s="43">
        <v>0</v>
      </c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2">
        <f t="shared" si="0"/>
        <v>4996</v>
      </c>
    </row>
    <row r="56" spans="1:28" ht="15">
      <c r="A56" s="8"/>
      <c r="B56" s="15"/>
      <c r="C56" s="15"/>
      <c r="D56" s="38" t="s">
        <v>35</v>
      </c>
      <c r="E56" s="39" t="s">
        <v>101</v>
      </c>
      <c r="F56" s="45"/>
      <c r="G56" s="45"/>
      <c r="H56" s="45"/>
      <c r="I56" s="43"/>
      <c r="J56" s="43"/>
      <c r="K56" s="43"/>
      <c r="L56" s="43"/>
      <c r="M56" s="43">
        <v>0</v>
      </c>
      <c r="N56" s="43">
        <v>0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2">
        <f t="shared" si="0"/>
        <v>0</v>
      </c>
    </row>
    <row r="57" spans="1:28" ht="18" customHeight="1">
      <c r="A57" s="8"/>
      <c r="B57" s="15"/>
      <c r="C57" s="15"/>
      <c r="D57" s="38" t="s">
        <v>36</v>
      </c>
      <c r="E57" s="39" t="s">
        <v>102</v>
      </c>
      <c r="F57" s="45"/>
      <c r="G57" s="45"/>
      <c r="H57" s="45"/>
      <c r="I57" s="43"/>
      <c r="J57" s="43"/>
      <c r="K57" s="43"/>
      <c r="L57" s="43">
        <f>188340+270850</f>
        <v>459190</v>
      </c>
      <c r="M57" s="43">
        <v>10658</v>
      </c>
      <c r="N57" s="43">
        <v>10837</v>
      </c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2">
        <f t="shared" si="0"/>
        <v>480685</v>
      </c>
    </row>
    <row r="58" spans="1:28" ht="15">
      <c r="A58" s="8"/>
      <c r="B58" s="15"/>
      <c r="C58" s="15"/>
      <c r="D58" s="38" t="s">
        <v>37</v>
      </c>
      <c r="E58" s="39" t="s">
        <v>103</v>
      </c>
      <c r="F58" s="45"/>
      <c r="G58" s="45"/>
      <c r="H58" s="45"/>
      <c r="I58" s="43"/>
      <c r="J58" s="43"/>
      <c r="K58" s="43"/>
      <c r="L58" s="43"/>
      <c r="M58" s="43">
        <v>11158</v>
      </c>
      <c r="N58" s="43">
        <v>2995</v>
      </c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2">
        <f t="shared" si="0"/>
        <v>14153</v>
      </c>
    </row>
    <row r="59" spans="1:28" ht="15">
      <c r="A59" s="8"/>
      <c r="B59" s="15"/>
      <c r="C59" s="15"/>
      <c r="D59" s="38" t="s">
        <v>38</v>
      </c>
      <c r="E59" s="39" t="s">
        <v>104</v>
      </c>
      <c r="F59" s="45"/>
      <c r="G59" s="45"/>
      <c r="H59" s="45"/>
      <c r="I59" s="43"/>
      <c r="J59" s="43">
        <v>733900</v>
      </c>
      <c r="K59" s="43"/>
      <c r="L59" s="43"/>
      <c r="M59" s="43">
        <v>56620</v>
      </c>
      <c r="N59" s="43">
        <v>0</v>
      </c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2"/>
      <c r="AA59" s="42"/>
      <c r="AB59" s="42">
        <f t="shared" si="0"/>
        <v>790520</v>
      </c>
    </row>
    <row r="60" spans="1:28" ht="15">
      <c r="A60" s="8"/>
      <c r="B60" s="15"/>
      <c r="C60" s="15"/>
      <c r="D60" s="38" t="s">
        <v>39</v>
      </c>
      <c r="E60" s="39" t="s">
        <v>105</v>
      </c>
      <c r="F60" s="45"/>
      <c r="G60" s="45"/>
      <c r="H60" s="45"/>
      <c r="I60" s="43"/>
      <c r="J60" s="43"/>
      <c r="K60" s="43"/>
      <c r="L60" s="43">
        <v>8000</v>
      </c>
      <c r="M60" s="43">
        <v>25146</v>
      </c>
      <c r="N60" s="43">
        <v>0</v>
      </c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2">
        <f t="shared" si="0"/>
        <v>33146</v>
      </c>
    </row>
    <row r="61" spans="1:28" ht="15">
      <c r="A61" s="8"/>
      <c r="B61" s="15"/>
      <c r="C61" s="15"/>
      <c r="D61" s="38">
        <v>17526000000</v>
      </c>
      <c r="E61" s="39" t="s">
        <v>106</v>
      </c>
      <c r="F61" s="45"/>
      <c r="G61" s="45"/>
      <c r="H61" s="45"/>
      <c r="I61" s="43"/>
      <c r="J61" s="43"/>
      <c r="K61" s="43"/>
      <c r="L61" s="43"/>
      <c r="M61" s="43">
        <v>16986</v>
      </c>
      <c r="N61" s="43">
        <v>-4757</v>
      </c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2">
        <f t="shared" si="0"/>
        <v>12229</v>
      </c>
    </row>
    <row r="62" spans="1:28" ht="20.25" customHeight="1">
      <c r="A62" s="8"/>
      <c r="B62" s="15"/>
      <c r="C62" s="15"/>
      <c r="D62" s="38">
        <v>17527000000</v>
      </c>
      <c r="E62" s="39" t="s">
        <v>107</v>
      </c>
      <c r="F62" s="45"/>
      <c r="G62" s="45"/>
      <c r="H62" s="45"/>
      <c r="I62" s="43">
        <v>74620</v>
      </c>
      <c r="J62" s="43"/>
      <c r="K62" s="43"/>
      <c r="L62" s="43"/>
      <c r="M62" s="43">
        <v>-666</v>
      </c>
      <c r="N62" s="43">
        <v>6607</v>
      </c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2">
        <f t="shared" si="0"/>
        <v>80561</v>
      </c>
    </row>
    <row r="63" spans="1:28" ht="20.25" customHeight="1">
      <c r="A63" s="8"/>
      <c r="B63" s="15"/>
      <c r="C63" s="15"/>
      <c r="D63" s="38">
        <v>17528000000</v>
      </c>
      <c r="E63" s="39" t="s">
        <v>108</v>
      </c>
      <c r="F63" s="45"/>
      <c r="G63" s="45"/>
      <c r="H63" s="45"/>
      <c r="I63" s="43"/>
      <c r="J63" s="43"/>
      <c r="K63" s="43"/>
      <c r="L63" s="43"/>
      <c r="M63" s="43">
        <v>0</v>
      </c>
      <c r="N63" s="43">
        <v>0</v>
      </c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2">
        <f t="shared" si="0"/>
        <v>0</v>
      </c>
    </row>
    <row r="64" spans="1:28" ht="15">
      <c r="A64" s="8"/>
      <c r="B64" s="15"/>
      <c r="C64" s="15"/>
      <c r="D64" s="38">
        <v>17529000000</v>
      </c>
      <c r="E64" s="39" t="s">
        <v>109</v>
      </c>
      <c r="F64" s="45"/>
      <c r="G64" s="45"/>
      <c r="H64" s="45"/>
      <c r="I64" s="43"/>
      <c r="J64" s="43"/>
      <c r="K64" s="43"/>
      <c r="L64" s="43"/>
      <c r="M64" s="43">
        <v>-3164</v>
      </c>
      <c r="N64" s="43">
        <v>0</v>
      </c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2">
        <f t="shared" si="0"/>
        <v>-3164</v>
      </c>
    </row>
    <row r="65" spans="1:28" ht="21" customHeight="1">
      <c r="A65" s="8"/>
      <c r="B65" s="15"/>
      <c r="C65" s="15"/>
      <c r="D65" s="38">
        <v>17530000000</v>
      </c>
      <c r="E65" s="39" t="s">
        <v>110</v>
      </c>
      <c r="F65" s="45"/>
      <c r="G65" s="45"/>
      <c r="H65" s="45"/>
      <c r="I65" s="43"/>
      <c r="J65" s="43"/>
      <c r="K65" s="43"/>
      <c r="L65" s="43">
        <v>25000</v>
      </c>
      <c r="M65" s="43">
        <v>22482</v>
      </c>
      <c r="N65" s="43">
        <v>0</v>
      </c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2">
        <f t="shared" si="0"/>
        <v>47482</v>
      </c>
    </row>
    <row r="66" spans="1:28" ht="15">
      <c r="A66" s="8"/>
      <c r="B66" s="15"/>
      <c r="C66" s="15"/>
      <c r="D66" s="38">
        <v>17531000000</v>
      </c>
      <c r="E66" s="39" t="s">
        <v>111</v>
      </c>
      <c r="F66" s="45"/>
      <c r="G66" s="45"/>
      <c r="H66" s="45"/>
      <c r="I66" s="43">
        <v>128360</v>
      </c>
      <c r="J66" s="43"/>
      <c r="K66" s="43"/>
      <c r="L66" s="43"/>
      <c r="M66" s="43">
        <v>38968</v>
      </c>
      <c r="N66" s="43">
        <v>0</v>
      </c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2">
        <f t="shared" si="0"/>
        <v>167328</v>
      </c>
    </row>
    <row r="67" spans="1:28" ht="15" customHeight="1">
      <c r="A67" s="8"/>
      <c r="B67" s="15"/>
      <c r="C67" s="15"/>
      <c r="D67" s="37"/>
      <c r="E67" s="29" t="s">
        <v>18</v>
      </c>
      <c r="F67" s="42">
        <f aca="true" t="shared" si="3" ref="F67:AB67">SUM(F36:F66)</f>
        <v>0</v>
      </c>
      <c r="G67" s="42">
        <f t="shared" si="3"/>
        <v>0</v>
      </c>
      <c r="H67" s="42">
        <f t="shared" si="3"/>
        <v>0</v>
      </c>
      <c r="I67" s="42">
        <f t="shared" si="3"/>
        <v>285840</v>
      </c>
      <c r="J67" s="42">
        <f t="shared" si="3"/>
        <v>2633900</v>
      </c>
      <c r="K67" s="42">
        <f t="shared" si="3"/>
        <v>0</v>
      </c>
      <c r="L67" s="42">
        <f t="shared" si="3"/>
        <v>3513681</v>
      </c>
      <c r="M67" s="42">
        <f t="shared" si="3"/>
        <v>196173</v>
      </c>
      <c r="N67" s="42">
        <f t="shared" si="3"/>
        <v>11011</v>
      </c>
      <c r="O67" s="42">
        <f t="shared" si="3"/>
        <v>0</v>
      </c>
      <c r="P67" s="42">
        <f t="shared" si="3"/>
        <v>244200</v>
      </c>
      <c r="Q67" s="42">
        <f t="shared" si="3"/>
        <v>0</v>
      </c>
      <c r="R67" s="42">
        <f t="shared" si="3"/>
        <v>0</v>
      </c>
      <c r="S67" s="42">
        <f t="shared" si="3"/>
        <v>0</v>
      </c>
      <c r="T67" s="42">
        <f t="shared" si="3"/>
        <v>0</v>
      </c>
      <c r="U67" s="42">
        <f t="shared" si="3"/>
        <v>0</v>
      </c>
      <c r="V67" s="42">
        <f t="shared" si="3"/>
        <v>0</v>
      </c>
      <c r="W67" s="42">
        <f t="shared" si="3"/>
        <v>1695067</v>
      </c>
      <c r="X67" s="42">
        <f t="shared" si="3"/>
        <v>0</v>
      </c>
      <c r="Y67" s="42"/>
      <c r="Z67" s="42">
        <f t="shared" si="3"/>
        <v>0</v>
      </c>
      <c r="AA67" s="42">
        <f t="shared" si="3"/>
        <v>0</v>
      </c>
      <c r="AB67" s="42">
        <f t="shared" si="3"/>
        <v>8579872</v>
      </c>
    </row>
    <row r="68" spans="1:28" ht="27">
      <c r="A68" s="8"/>
      <c r="B68" s="15"/>
      <c r="C68" s="15"/>
      <c r="D68" s="37"/>
      <c r="E68" s="29" t="s">
        <v>19</v>
      </c>
      <c r="F68" s="42">
        <f aca="true" t="shared" si="4" ref="F68:AB68">F67+F35+F18</f>
        <v>0</v>
      </c>
      <c r="G68" s="42">
        <f t="shared" si="4"/>
        <v>-39844100</v>
      </c>
      <c r="H68" s="42">
        <f t="shared" si="4"/>
        <v>0</v>
      </c>
      <c r="I68" s="42">
        <f t="shared" si="4"/>
        <v>211220</v>
      </c>
      <c r="J68" s="42">
        <f t="shared" si="4"/>
        <v>5383100</v>
      </c>
      <c r="K68" s="42">
        <f t="shared" si="4"/>
        <v>0</v>
      </c>
      <c r="L68" s="42">
        <f t="shared" si="4"/>
        <v>14760502</v>
      </c>
      <c r="M68" s="42">
        <f t="shared" si="4"/>
        <v>0</v>
      </c>
      <c r="N68" s="42">
        <f t="shared" si="4"/>
        <v>0</v>
      </c>
      <c r="O68" s="42">
        <f t="shared" si="4"/>
        <v>-200000</v>
      </c>
      <c r="P68" s="42">
        <f t="shared" si="4"/>
        <v>13386000</v>
      </c>
      <c r="Q68" s="42">
        <f t="shared" si="4"/>
        <v>2500000</v>
      </c>
      <c r="R68" s="42">
        <f t="shared" si="4"/>
        <v>580125</v>
      </c>
      <c r="S68" s="42">
        <f t="shared" si="4"/>
        <v>-742159</v>
      </c>
      <c r="T68" s="42">
        <f t="shared" si="4"/>
        <v>-1261700</v>
      </c>
      <c r="U68" s="42">
        <f t="shared" si="4"/>
        <v>30485741</v>
      </c>
      <c r="V68" s="42">
        <f t="shared" si="4"/>
        <v>2526300</v>
      </c>
      <c r="W68" s="42">
        <f t="shared" si="4"/>
        <v>5492900</v>
      </c>
      <c r="X68" s="42">
        <f t="shared" si="4"/>
        <v>-139956.79</v>
      </c>
      <c r="Y68" s="42"/>
      <c r="Z68" s="42">
        <f t="shared" si="4"/>
        <v>742159</v>
      </c>
      <c r="AA68" s="42">
        <f t="shared" si="4"/>
        <v>-4559.2</v>
      </c>
      <c r="AB68" s="42">
        <f t="shared" si="4"/>
        <v>31375572.009999998</v>
      </c>
    </row>
    <row r="69" spans="1:28" ht="15">
      <c r="A69" s="8"/>
      <c r="B69" s="15"/>
      <c r="C69" s="15"/>
      <c r="D69" s="32">
        <v>17100000000</v>
      </c>
      <c r="E69" s="30" t="s">
        <v>11</v>
      </c>
      <c r="F69" s="46"/>
      <c r="G69" s="46"/>
      <c r="H69" s="46"/>
      <c r="I69" s="43">
        <v>-211220</v>
      </c>
      <c r="J69" s="43">
        <f>-5383100-703100</f>
        <v>-6086200</v>
      </c>
      <c r="K69" s="43">
        <v>3584450</v>
      </c>
      <c r="L69" s="43">
        <f>-5006895-1070777-8854230</f>
        <v>-14931902</v>
      </c>
      <c r="M69" s="43"/>
      <c r="N69" s="43"/>
      <c r="O69" s="43">
        <v>200000</v>
      </c>
      <c r="P69" s="43"/>
      <c r="Q69" s="43"/>
      <c r="R69" s="43"/>
      <c r="S69" s="43"/>
      <c r="T69" s="43"/>
      <c r="U69" s="43">
        <f>-22187847+74786</f>
        <v>-22113061</v>
      </c>
      <c r="V69" s="43"/>
      <c r="W69" s="43">
        <v>-5492900</v>
      </c>
      <c r="X69" s="43"/>
      <c r="Y69" s="43"/>
      <c r="Z69" s="43"/>
      <c r="AA69" s="43"/>
      <c r="AB69" s="42">
        <f>SUM(F69:AA69)-Q69</f>
        <v>-45050833</v>
      </c>
    </row>
    <row r="70" spans="1:28" ht="15.75" customHeight="1">
      <c r="A70" s="8"/>
      <c r="B70" s="15"/>
      <c r="C70" s="15"/>
      <c r="D70" s="32" t="s">
        <v>136</v>
      </c>
      <c r="E70" s="30" t="s">
        <v>137</v>
      </c>
      <c r="F70" s="46"/>
      <c r="G70" s="46"/>
      <c r="H70" s="46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>
        <v>142600</v>
      </c>
      <c r="Z70" s="43"/>
      <c r="AA70" s="43"/>
      <c r="AB70" s="42">
        <f t="shared" si="0"/>
        <v>142600</v>
      </c>
    </row>
    <row r="71" spans="1:28" ht="15" customHeight="1">
      <c r="A71" s="8"/>
      <c r="B71" s="15"/>
      <c r="C71" s="15"/>
      <c r="D71" s="22"/>
      <c r="E71" s="28" t="s">
        <v>118</v>
      </c>
      <c r="F71" s="42">
        <f>F68+F69+F70</f>
        <v>0</v>
      </c>
      <c r="G71" s="42">
        <f>G68+G69+G70</f>
        <v>-39844100</v>
      </c>
      <c r="H71" s="42">
        <f>H68+H69+H70</f>
        <v>0</v>
      </c>
      <c r="I71" s="42">
        <f aca="true" t="shared" si="5" ref="I71:AA71">I68+I69+I70</f>
        <v>0</v>
      </c>
      <c r="J71" s="42">
        <f t="shared" si="5"/>
        <v>-703100</v>
      </c>
      <c r="K71" s="42">
        <f t="shared" si="5"/>
        <v>3584450</v>
      </c>
      <c r="L71" s="42">
        <f t="shared" si="5"/>
        <v>-171400</v>
      </c>
      <c r="M71" s="42">
        <f t="shared" si="5"/>
        <v>0</v>
      </c>
      <c r="N71" s="42">
        <f t="shared" si="5"/>
        <v>0</v>
      </c>
      <c r="O71" s="42">
        <f t="shared" si="5"/>
        <v>0</v>
      </c>
      <c r="P71" s="42">
        <f t="shared" si="5"/>
        <v>13386000</v>
      </c>
      <c r="Q71" s="42">
        <f t="shared" si="5"/>
        <v>2500000</v>
      </c>
      <c r="R71" s="42">
        <f t="shared" si="5"/>
        <v>580125</v>
      </c>
      <c r="S71" s="42">
        <f t="shared" si="5"/>
        <v>-742159</v>
      </c>
      <c r="T71" s="42">
        <f t="shared" si="5"/>
        <v>-1261700</v>
      </c>
      <c r="U71" s="42">
        <f t="shared" si="5"/>
        <v>8372680</v>
      </c>
      <c r="V71" s="42">
        <f t="shared" si="5"/>
        <v>2526300</v>
      </c>
      <c r="W71" s="42">
        <f t="shared" si="5"/>
        <v>0</v>
      </c>
      <c r="X71" s="42">
        <f t="shared" si="5"/>
        <v>-139956.79</v>
      </c>
      <c r="Y71" s="42">
        <f t="shared" si="5"/>
        <v>142600</v>
      </c>
      <c r="Z71" s="42">
        <f t="shared" si="5"/>
        <v>742159</v>
      </c>
      <c r="AA71" s="42">
        <f t="shared" si="5"/>
        <v>-4559.2</v>
      </c>
      <c r="AB71" s="42">
        <f>AB68+AB69+AB70</f>
        <v>-13532660.990000002</v>
      </c>
    </row>
    <row r="72" spans="1:28" ht="18.75" customHeight="1">
      <c r="A72" s="8"/>
      <c r="B72" s="15"/>
      <c r="C72" s="15"/>
      <c r="T72" s="56"/>
      <c r="U72" s="56"/>
      <c r="V72" s="51"/>
      <c r="X72" s="56" t="s">
        <v>113</v>
      </c>
      <c r="Y72" s="56"/>
      <c r="Z72" s="56"/>
      <c r="AA72" s="55"/>
      <c r="AB72" s="55" t="s">
        <v>123</v>
      </c>
    </row>
    <row r="73" spans="1:3" ht="12.75">
      <c r="A73" s="8"/>
      <c r="B73" s="15"/>
      <c r="C73" s="15"/>
    </row>
    <row r="74" spans="1:3" ht="12.75">
      <c r="A74" s="8"/>
      <c r="B74" s="15"/>
      <c r="C74" s="15"/>
    </row>
    <row r="75" spans="1:3" ht="12.75">
      <c r="A75" s="8"/>
      <c r="B75" s="15"/>
      <c r="C75" s="15"/>
    </row>
    <row r="76" spans="1:3" ht="12.75">
      <c r="A76" s="8"/>
      <c r="B76" s="15"/>
      <c r="C76" s="15"/>
    </row>
    <row r="77" spans="1:3" ht="12.75">
      <c r="A77" s="8"/>
      <c r="B77" s="15"/>
      <c r="C77" s="15"/>
    </row>
    <row r="78" spans="1:3" ht="12.75">
      <c r="A78" s="8"/>
      <c r="B78" s="15"/>
      <c r="C78" s="15"/>
    </row>
    <row r="79" spans="1:3" ht="12.75">
      <c r="A79" s="8"/>
      <c r="B79" s="15"/>
      <c r="C79" s="15"/>
    </row>
    <row r="80" spans="1:3" ht="12.75">
      <c r="A80" s="8"/>
      <c r="B80" s="15"/>
      <c r="C80" s="15"/>
    </row>
    <row r="81" spans="1:3" ht="12.75">
      <c r="A81" s="8"/>
      <c r="B81" s="15"/>
      <c r="C81" s="15"/>
    </row>
    <row r="82" spans="1:3" ht="12.75">
      <c r="A82" s="8"/>
      <c r="B82" s="15"/>
      <c r="C82" s="15"/>
    </row>
    <row r="83" spans="1:3" ht="12.75">
      <c r="A83" s="8"/>
      <c r="B83" s="15"/>
      <c r="C83" s="15"/>
    </row>
    <row r="84" spans="1:3" ht="12.75">
      <c r="A84" s="8"/>
      <c r="B84" s="15"/>
      <c r="C84" s="15"/>
    </row>
    <row r="85" spans="1:3" ht="12.75">
      <c r="A85" s="8"/>
      <c r="B85" s="15"/>
      <c r="C85" s="15"/>
    </row>
    <row r="86" spans="1:3" ht="12.75">
      <c r="A86" s="8"/>
      <c r="B86" s="15"/>
      <c r="C86" s="15"/>
    </row>
    <row r="87" spans="1:3" ht="12.75">
      <c r="A87" s="8"/>
      <c r="B87" s="15"/>
      <c r="C87" s="15"/>
    </row>
    <row r="88" ht="44.25" customHeight="1">
      <c r="A88" s="8"/>
    </row>
    <row r="89" ht="12.75">
      <c r="A89" s="8"/>
    </row>
    <row r="90" ht="12.75">
      <c r="A90" s="8"/>
    </row>
    <row r="91" ht="15.75" thickBot="1">
      <c r="C91" s="19"/>
    </row>
    <row r="101" ht="45.75" customHeight="1"/>
  </sheetData>
  <sheetProtection/>
  <mergeCells count="44">
    <mergeCell ref="X7:AA7"/>
    <mergeCell ref="X72:Z72"/>
    <mergeCell ref="M7:R7"/>
    <mergeCell ref="M8:R8"/>
    <mergeCell ref="M9:R9"/>
    <mergeCell ref="S7:W7"/>
    <mergeCell ref="S8:W8"/>
    <mergeCell ref="S9:W9"/>
    <mergeCell ref="Z9:AA9"/>
    <mergeCell ref="AA11:AA12"/>
    <mergeCell ref="T10:T12"/>
    <mergeCell ref="K10:K11"/>
    <mergeCell ref="X9:Y9"/>
    <mergeCell ref="X8:AA8"/>
    <mergeCell ref="W10:W12"/>
    <mergeCell ref="L10:L11"/>
    <mergeCell ref="S10:S12"/>
    <mergeCell ref="AB7:AB12"/>
    <mergeCell ref="Z10:Z12"/>
    <mergeCell ref="V10:V12"/>
    <mergeCell ref="O11:O12"/>
    <mergeCell ref="P10:Q10"/>
    <mergeCell ref="P11:P12"/>
    <mergeCell ref="R10:R12"/>
    <mergeCell ref="D7:D12"/>
    <mergeCell ref="I10:I12"/>
    <mergeCell ref="G10:G12"/>
    <mergeCell ref="M11:M12"/>
    <mergeCell ref="N11:N12"/>
    <mergeCell ref="F10:F12"/>
    <mergeCell ref="M10:O10"/>
    <mergeCell ref="E7:E12"/>
    <mergeCell ref="H10:H12"/>
    <mergeCell ref="J10:J11"/>
    <mergeCell ref="T72:U72"/>
    <mergeCell ref="U10:U12"/>
    <mergeCell ref="X11:X12"/>
    <mergeCell ref="X10:Y10"/>
    <mergeCell ref="Y11:Y12"/>
    <mergeCell ref="J4:L4"/>
    <mergeCell ref="F7:L7"/>
    <mergeCell ref="F8:L8"/>
    <mergeCell ref="F9:L9"/>
    <mergeCell ref="F5:L5"/>
  </mergeCells>
  <printOptions horizontalCentered="1"/>
  <pageMargins left="0.1968503937007874" right="0" top="0.2362204724409449" bottom="0.15748031496062992" header="0.2362204724409449" footer="0.1968503937007874"/>
  <pageSetup fitToHeight="0" horizontalDpi="600" verticalDpi="600" orientation="landscape" paperSize="9" scale="55" r:id="rId1"/>
  <headerFooter differentFirst="1" alignWithMargins="0">
    <oddHeader>&amp;C&amp;P</oddHeader>
  </headerFooter>
  <rowBreaks count="1" manualBreakCount="1">
    <brk id="44" min="3" max="26" man="1"/>
  </rowBreaks>
  <colBreaks count="1" manualBreakCount="1">
    <brk id="12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2019-12-02T07:40:34Z</cp:lastPrinted>
  <dcterms:created xsi:type="dcterms:W3CDTF">2014-01-17T10:52:16Z</dcterms:created>
  <dcterms:modified xsi:type="dcterms:W3CDTF">2019-12-05T10:35:50Z</dcterms:modified>
  <cp:category/>
  <cp:version/>
  <cp:contentType/>
  <cp:contentStatus/>
</cp:coreProperties>
</file>